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<sst xmlns="http://schemas.openxmlformats.org/spreadsheetml/2006/main" count="354" uniqueCount="21">
  <si>
    <t>长沙融城经济发展集团有限公司2022年第二批次公开招聘笔试成绩表</t>
  </si>
  <si>
    <t>岗位名称</t>
  </si>
  <si>
    <t>姓名</t>
  </si>
  <si>
    <t>准考证号</t>
  </si>
  <si>
    <t>成绩</t>
  </si>
  <si>
    <t>排名</t>
  </si>
  <si>
    <t>备注</t>
  </si>
  <si>
    <t>法务专干</t>
  </si>
  <si>
    <t>入围面试</t>
  </si>
  <si>
    <t>缺考</t>
  </si>
  <si>
    <t>风控经理</t>
  </si>
  <si>
    <t>副总经理</t>
  </si>
  <si>
    <t>基金经理（二）</t>
  </si>
  <si>
    <t>基金经理（一）</t>
  </si>
  <si>
    <t>建筑设计专干</t>
  </si>
  <si>
    <t>市政设计专干</t>
  </si>
  <si>
    <t>投资经理（生物医疗方向）</t>
  </si>
  <si>
    <t>投资经理（数字经济方向）</t>
  </si>
  <si>
    <t>投资总监</t>
  </si>
  <si>
    <t>造价管理专干</t>
  </si>
  <si>
    <t>综合专干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</si>
</sst>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4"/>
      <color rgb="FF333333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7"/>
  <sheetViews>
    <sheetView tabSelected="1" workbookViewId="0">
      <selection activeCell="L17" sqref="L17"/>
    </sheetView>
  </sheetViews>
  <sheetFormatPr defaultColWidth="9" defaultRowHeight="13.5" outlineLevelCol="5"/>
  <cols>
    <col min="1" max="1" width="24.375" customWidth="1"/>
    <col min="2" max="2" width="10.25" style="1" customWidth="1"/>
    <col min="3" max="3" width="19.75" style="1" customWidth="1"/>
    <col min="4" max="4" width="12.625" style="1" customWidth="1"/>
    <col min="5" max="5" width="12.375" style="1" customWidth="1"/>
    <col min="6" max="6" width="10.8833333333333" style="1" customWidth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tr">
        <f>"曾梓轩"</f>
        <v>曾梓轩</v>
      </c>
      <c r="C3" s="4" t="str">
        <f>"20220103005"</f>
        <v>20220103005</v>
      </c>
      <c r="D3" s="5">
        <v>79.05</v>
      </c>
      <c r="E3" s="6">
        <v>1</v>
      </c>
      <c r="F3" s="4" t="s">
        <v>8</v>
      </c>
    </row>
    <row r="4" spans="1:6">
      <c r="A4" s="4" t="s">
        <v>7</v>
      </c>
      <c r="B4" s="4" t="str">
        <f>"谭晓华"</f>
        <v>谭晓华</v>
      </c>
      <c r="C4" s="4" t="str">
        <f>"20220103010"</f>
        <v>20220103010</v>
      </c>
      <c r="D4" s="5">
        <v>72.5</v>
      </c>
      <c r="E4" s="6">
        <v>2</v>
      </c>
      <c r="F4" s="4" t="s">
        <v>8</v>
      </c>
    </row>
    <row r="5" spans="1:6">
      <c r="A5" s="4" t="s">
        <v>7</v>
      </c>
      <c r="B5" s="4" t="str">
        <f>"段迪青"</f>
        <v>段迪青</v>
      </c>
      <c r="C5" s="4" t="str">
        <f>"20220103022"</f>
        <v>20220103022</v>
      </c>
      <c r="D5" s="5">
        <v>72.15</v>
      </c>
      <c r="E5" s="6">
        <v>3</v>
      </c>
      <c r="F5" s="4" t="s">
        <v>8</v>
      </c>
    </row>
    <row r="6" spans="1:6">
      <c r="A6" s="4" t="s">
        <v>7</v>
      </c>
      <c r="B6" s="4" t="str">
        <f>"梁译方"</f>
        <v>梁译方</v>
      </c>
      <c r="C6" s="4" t="str">
        <f>"20220102029"</f>
        <v>20220102029</v>
      </c>
      <c r="D6" s="5">
        <v>70.55</v>
      </c>
      <c r="E6" s="6">
        <v>4</v>
      </c>
      <c r="F6" s="4"/>
    </row>
    <row r="7" spans="1:6">
      <c r="A7" s="4" t="s">
        <v>7</v>
      </c>
      <c r="B7" s="4" t="str">
        <f>"刘倩"</f>
        <v>刘倩</v>
      </c>
      <c r="C7" s="4" t="str">
        <f>"20220103011"</f>
        <v>20220103011</v>
      </c>
      <c r="D7" s="5">
        <v>69.9</v>
      </c>
      <c r="E7" s="6">
        <v>5</v>
      </c>
      <c r="F7" s="4"/>
    </row>
    <row r="8" spans="1:6">
      <c r="A8" s="4" t="s">
        <v>7</v>
      </c>
      <c r="B8" s="4" t="str">
        <f>"黄佳"</f>
        <v>黄佳</v>
      </c>
      <c r="C8" s="4" t="str">
        <f>"20220103017"</f>
        <v>20220103017</v>
      </c>
      <c r="D8" s="5">
        <v>69.65</v>
      </c>
      <c r="E8" s="6">
        <v>6</v>
      </c>
      <c r="F8" s="4"/>
    </row>
    <row r="9" spans="1:6">
      <c r="A9" s="4" t="s">
        <v>7</v>
      </c>
      <c r="B9" s="4" t="str">
        <f>"王旭源"</f>
        <v>王旭源</v>
      </c>
      <c r="C9" s="4" t="str">
        <f>"20220103020"</f>
        <v>20220103020</v>
      </c>
      <c r="D9" s="5">
        <v>69.45</v>
      </c>
      <c r="E9" s="6">
        <v>7</v>
      </c>
      <c r="F9" s="4"/>
    </row>
    <row r="10" spans="1:6">
      <c r="A10" s="4" t="s">
        <v>7</v>
      </c>
      <c r="B10" s="4" t="str">
        <f>"丁琼"</f>
        <v>丁琼</v>
      </c>
      <c r="C10" s="4" t="str">
        <f>"20220103019"</f>
        <v>20220103019</v>
      </c>
      <c r="D10" s="5">
        <v>68.9</v>
      </c>
      <c r="E10" s="6">
        <v>8</v>
      </c>
      <c r="F10" s="4"/>
    </row>
    <row r="11" spans="1:6">
      <c r="A11" s="4" t="s">
        <v>7</v>
      </c>
      <c r="B11" s="4" t="str">
        <f>"袁丰阳"</f>
        <v>袁丰阳</v>
      </c>
      <c r="C11" s="4" t="str">
        <f>"20220103001"</f>
        <v>20220103001</v>
      </c>
      <c r="D11" s="5">
        <v>68.5</v>
      </c>
      <c r="E11" s="6">
        <v>9</v>
      </c>
      <c r="F11" s="4"/>
    </row>
    <row r="12" spans="1:6">
      <c r="A12" s="4" t="s">
        <v>7</v>
      </c>
      <c r="B12" s="4" t="str">
        <f>"李丽玲"</f>
        <v>李丽玲</v>
      </c>
      <c r="C12" s="4" t="str">
        <f>"20220103016"</f>
        <v>20220103016</v>
      </c>
      <c r="D12" s="5">
        <v>68.15</v>
      </c>
      <c r="E12" s="6">
        <v>10</v>
      </c>
      <c r="F12" s="4"/>
    </row>
    <row r="13" spans="1:6">
      <c r="A13" s="4" t="s">
        <v>7</v>
      </c>
      <c r="B13" s="4" t="str">
        <f>"姚丽林"</f>
        <v>姚丽林</v>
      </c>
      <c r="C13" s="4" t="str">
        <f>"20220103014"</f>
        <v>20220103014</v>
      </c>
      <c r="D13" s="5">
        <v>67.95</v>
      </c>
      <c r="E13" s="6">
        <v>11</v>
      </c>
      <c r="F13" s="4"/>
    </row>
    <row r="14" spans="1:6">
      <c r="A14" s="4" t="s">
        <v>7</v>
      </c>
      <c r="B14" s="4" t="str">
        <f>"陈健"</f>
        <v>陈健</v>
      </c>
      <c r="C14" s="4" t="str">
        <f>"20220103013"</f>
        <v>20220103013</v>
      </c>
      <c r="D14" s="5">
        <v>67.35</v>
      </c>
      <c r="E14" s="6">
        <v>12</v>
      </c>
      <c r="F14" s="4"/>
    </row>
    <row r="15" spans="1:6">
      <c r="A15" s="4" t="s">
        <v>7</v>
      </c>
      <c r="B15" s="4" t="str">
        <f>"何轩逸"</f>
        <v>何轩逸</v>
      </c>
      <c r="C15" s="4" t="str">
        <f>"20220103008"</f>
        <v>20220103008</v>
      </c>
      <c r="D15" s="5">
        <v>66.85</v>
      </c>
      <c r="E15" s="6">
        <v>13</v>
      </c>
      <c r="F15" s="4"/>
    </row>
    <row r="16" spans="1:6">
      <c r="A16" s="4" t="s">
        <v>7</v>
      </c>
      <c r="B16" s="4" t="str">
        <f>"王颖"</f>
        <v>王颖</v>
      </c>
      <c r="C16" s="4" t="str">
        <f>"20220103007"</f>
        <v>20220103007</v>
      </c>
      <c r="D16" s="5">
        <v>66.1</v>
      </c>
      <c r="E16" s="6">
        <v>14</v>
      </c>
      <c r="F16" s="4"/>
    </row>
    <row r="17" spans="1:6">
      <c r="A17" s="4" t="s">
        <v>7</v>
      </c>
      <c r="B17" s="4" t="str">
        <f>"谭丹"</f>
        <v>谭丹</v>
      </c>
      <c r="C17" s="4" t="str">
        <f>"20220103003"</f>
        <v>20220103003</v>
      </c>
      <c r="D17" s="5">
        <v>63.35</v>
      </c>
      <c r="E17" s="6">
        <v>15</v>
      </c>
      <c r="F17" s="4"/>
    </row>
    <row r="18" spans="1:6">
      <c r="A18" s="4" t="s">
        <v>7</v>
      </c>
      <c r="B18" s="4" t="str">
        <f>"罗蓉"</f>
        <v>罗蓉</v>
      </c>
      <c r="C18" s="4" t="str">
        <f>"20220103021"</f>
        <v>20220103021</v>
      </c>
      <c r="D18" s="5">
        <v>61.05</v>
      </c>
      <c r="E18" s="6">
        <v>16</v>
      </c>
      <c r="F18" s="4"/>
    </row>
    <row r="19" spans="1:6">
      <c r="A19" s="4" t="s">
        <v>7</v>
      </c>
      <c r="B19" s="4" t="str">
        <f>"李若欣"</f>
        <v>李若欣</v>
      </c>
      <c r="C19" s="4" t="str">
        <f>"20220103009"</f>
        <v>20220103009</v>
      </c>
      <c r="D19" s="5">
        <v>59.9</v>
      </c>
      <c r="E19" s="6">
        <v>17</v>
      </c>
      <c r="F19" s="4"/>
    </row>
    <row r="20" spans="1:6">
      <c r="A20" s="4" t="s">
        <v>7</v>
      </c>
      <c r="B20" s="4" t="str">
        <f>"徐琪"</f>
        <v>徐琪</v>
      </c>
      <c r="C20" s="4" t="str">
        <f>"20220102028"</f>
        <v>20220102028</v>
      </c>
      <c r="D20" s="5">
        <v>55</v>
      </c>
      <c r="E20" s="6">
        <v>18</v>
      </c>
      <c r="F20" s="4"/>
    </row>
    <row r="21" spans="1:6">
      <c r="A21" s="4" t="s">
        <v>7</v>
      </c>
      <c r="B21" s="4" t="str">
        <f>"李肖飞"</f>
        <v>李肖飞</v>
      </c>
      <c r="C21" s="4" t="str">
        <f>"20220103023"</f>
        <v>20220103023</v>
      </c>
      <c r="D21" s="5">
        <v>44.3</v>
      </c>
      <c r="E21" s="6">
        <v>19</v>
      </c>
      <c r="F21" s="4"/>
    </row>
    <row r="22" spans="1:6">
      <c r="A22" s="4" t="s">
        <v>7</v>
      </c>
      <c r="B22" s="4" t="str">
        <f>"常鹏"</f>
        <v>常鹏</v>
      </c>
      <c r="C22" s="4" t="str">
        <f>"20220102030"</f>
        <v>20220102030</v>
      </c>
      <c r="D22" s="5"/>
      <c r="E22" s="6"/>
      <c r="F22" s="4" t="s">
        <v>9</v>
      </c>
    </row>
    <row r="23" spans="1:6">
      <c r="A23" s="4" t="s">
        <v>7</v>
      </c>
      <c r="B23" s="4" t="str">
        <f>"孙颖"</f>
        <v>孙颖</v>
      </c>
      <c r="C23" s="4" t="str">
        <f>"20220103002"</f>
        <v>20220103002</v>
      </c>
      <c r="D23" s="5"/>
      <c r="E23" s="6"/>
      <c r="F23" s="4" t="s">
        <v>9</v>
      </c>
    </row>
    <row r="24" spans="1:6">
      <c r="A24" s="4" t="s">
        <v>7</v>
      </c>
      <c r="B24" s="4" t="str">
        <f>"魏姿函"</f>
        <v>魏姿函</v>
      </c>
      <c r="C24" s="4" t="str">
        <f>"20220103004"</f>
        <v>20220103004</v>
      </c>
      <c r="D24" s="5"/>
      <c r="E24" s="6"/>
      <c r="F24" s="4" t="s">
        <v>9</v>
      </c>
    </row>
    <row r="25" spans="1:6">
      <c r="A25" s="4" t="s">
        <v>7</v>
      </c>
      <c r="B25" s="4" t="str">
        <f>"姚琴"</f>
        <v>姚琴</v>
      </c>
      <c r="C25" s="4" t="str">
        <f>"20220103006"</f>
        <v>20220103006</v>
      </c>
      <c r="D25" s="5"/>
      <c r="E25" s="6"/>
      <c r="F25" s="4" t="s">
        <v>9</v>
      </c>
    </row>
    <row r="26" spans="1:6">
      <c r="A26" s="4" t="s">
        <v>7</v>
      </c>
      <c r="B26" s="4" t="str">
        <f>"宋垠娜"</f>
        <v>宋垠娜</v>
      </c>
      <c r="C26" s="4" t="str">
        <f>"20220103012"</f>
        <v>20220103012</v>
      </c>
      <c r="D26" s="5"/>
      <c r="E26" s="6"/>
      <c r="F26" s="4" t="s">
        <v>9</v>
      </c>
    </row>
    <row r="27" spans="1:6">
      <c r="A27" s="4" t="s">
        <v>7</v>
      </c>
      <c r="B27" s="4" t="str">
        <f>"鲁阿妙"</f>
        <v>鲁阿妙</v>
      </c>
      <c r="C27" s="4" t="str">
        <f>"20220103015"</f>
        <v>20220103015</v>
      </c>
      <c r="D27" s="5"/>
      <c r="E27" s="6"/>
      <c r="F27" s="4" t="s">
        <v>9</v>
      </c>
    </row>
    <row r="28" spans="1:6">
      <c r="A28" s="4" t="s">
        <v>7</v>
      </c>
      <c r="B28" s="4" t="str">
        <f>"李敏敏"</f>
        <v>李敏敏</v>
      </c>
      <c r="C28" s="4" t="str">
        <f>"20220103018"</f>
        <v>20220103018</v>
      </c>
      <c r="D28" s="5"/>
      <c r="E28" s="6"/>
      <c r="F28" s="4" t="s">
        <v>9</v>
      </c>
    </row>
    <row r="29" spans="1:6">
      <c r="A29" s="4" t="s">
        <v>10</v>
      </c>
      <c r="B29" s="4" t="str">
        <f>"郭玉光"</f>
        <v>郭玉光</v>
      </c>
      <c r="C29" s="4" t="str">
        <f>"20220103030"</f>
        <v>20220103030</v>
      </c>
      <c r="D29" s="5">
        <v>69.3</v>
      </c>
      <c r="E29" s="6">
        <v>1</v>
      </c>
      <c r="F29" s="4" t="s">
        <v>8</v>
      </c>
    </row>
    <row r="30" spans="1:6">
      <c r="A30" s="4" t="s">
        <v>10</v>
      </c>
      <c r="B30" s="4" t="str">
        <f>"李柏"</f>
        <v>李柏</v>
      </c>
      <c r="C30" s="4" t="str">
        <f>"20220103026"</f>
        <v>20220103026</v>
      </c>
      <c r="D30" s="5">
        <v>67.8</v>
      </c>
      <c r="E30" s="6">
        <v>2</v>
      </c>
      <c r="F30" s="4" t="s">
        <v>8</v>
      </c>
    </row>
    <row r="31" spans="1:6">
      <c r="A31" s="4" t="s">
        <v>10</v>
      </c>
      <c r="B31" s="4" t="str">
        <f>"阳柳"</f>
        <v>阳柳</v>
      </c>
      <c r="C31" s="4" t="str">
        <f>"20220104001"</f>
        <v>20220104001</v>
      </c>
      <c r="D31" s="5">
        <v>67.8</v>
      </c>
      <c r="E31" s="6">
        <v>2</v>
      </c>
      <c r="F31" s="4" t="s">
        <v>8</v>
      </c>
    </row>
    <row r="32" spans="1:6">
      <c r="A32" s="4" t="s">
        <v>10</v>
      </c>
      <c r="B32" s="4" t="str">
        <f>"周程翔"</f>
        <v>周程翔</v>
      </c>
      <c r="C32" s="4" t="str">
        <f>"20220103024"</f>
        <v>20220103024</v>
      </c>
      <c r="D32" s="5"/>
      <c r="E32" s="6"/>
      <c r="F32" s="4" t="s">
        <v>9</v>
      </c>
    </row>
    <row r="33" spans="1:6">
      <c r="A33" s="4" t="s">
        <v>10</v>
      </c>
      <c r="B33" s="4" t="str">
        <f>"张智琳"</f>
        <v>张智琳</v>
      </c>
      <c r="C33" s="4" t="str">
        <f>"20220103025"</f>
        <v>20220103025</v>
      </c>
      <c r="D33" s="5"/>
      <c r="E33" s="6"/>
      <c r="F33" s="4" t="s">
        <v>9</v>
      </c>
    </row>
    <row r="34" spans="1:6">
      <c r="A34" s="4" t="s">
        <v>10</v>
      </c>
      <c r="B34" s="4" t="str">
        <f>"陈星"</f>
        <v>陈星</v>
      </c>
      <c r="C34" s="4" t="str">
        <f>"20220103027"</f>
        <v>20220103027</v>
      </c>
      <c r="D34" s="5"/>
      <c r="E34" s="6"/>
      <c r="F34" s="4" t="s">
        <v>9</v>
      </c>
    </row>
    <row r="35" spans="1:6">
      <c r="A35" s="4" t="s">
        <v>10</v>
      </c>
      <c r="B35" s="4" t="str">
        <f>"周建鹏"</f>
        <v>周建鹏</v>
      </c>
      <c r="C35" s="4" t="str">
        <f>"20220103028"</f>
        <v>20220103028</v>
      </c>
      <c r="D35" s="5"/>
      <c r="E35" s="6"/>
      <c r="F35" s="4" t="s">
        <v>9</v>
      </c>
    </row>
    <row r="36" spans="1:6">
      <c r="A36" s="4" t="s">
        <v>10</v>
      </c>
      <c r="B36" s="4" t="str">
        <f>"潘慧静"</f>
        <v>潘慧静</v>
      </c>
      <c r="C36" s="4" t="str">
        <f>"20220103029"</f>
        <v>20220103029</v>
      </c>
      <c r="D36" s="5"/>
      <c r="E36" s="6"/>
      <c r="F36" s="4" t="s">
        <v>9</v>
      </c>
    </row>
    <row r="37" spans="1:6">
      <c r="A37" s="4" t="s">
        <v>11</v>
      </c>
      <c r="B37" s="4" t="str">
        <f>"文浩"</f>
        <v>文浩</v>
      </c>
      <c r="C37" s="4" t="str">
        <f>"20220104013"</f>
        <v>20220104013</v>
      </c>
      <c r="D37" s="5">
        <v>80.25</v>
      </c>
      <c r="E37" s="6">
        <v>1</v>
      </c>
      <c r="F37" s="4" t="s">
        <v>8</v>
      </c>
    </row>
    <row r="38" spans="1:6">
      <c r="A38" s="4" t="s">
        <v>11</v>
      </c>
      <c r="B38" s="4" t="str">
        <f>"阳启明"</f>
        <v>阳启明</v>
      </c>
      <c r="C38" s="4" t="str">
        <f>"20220104005"</f>
        <v>20220104005</v>
      </c>
      <c r="D38" s="5">
        <v>78.5</v>
      </c>
      <c r="E38" s="6">
        <v>2</v>
      </c>
      <c r="F38" s="4" t="s">
        <v>8</v>
      </c>
    </row>
    <row r="39" spans="1:6">
      <c r="A39" s="4" t="s">
        <v>11</v>
      </c>
      <c r="B39" s="4" t="str">
        <f>"张伟"</f>
        <v>张伟</v>
      </c>
      <c r="C39" s="4" t="str">
        <f>"20220104007"</f>
        <v>20220104007</v>
      </c>
      <c r="D39" s="5">
        <v>78.5</v>
      </c>
      <c r="E39" s="6">
        <v>2</v>
      </c>
      <c r="F39" s="4" t="s">
        <v>8</v>
      </c>
    </row>
    <row r="40" spans="1:6">
      <c r="A40" s="4" t="s">
        <v>11</v>
      </c>
      <c r="B40" s="4" t="str">
        <f>"李刚"</f>
        <v>李刚</v>
      </c>
      <c r="C40" s="4" t="str">
        <f>"20220104009"</f>
        <v>20220104009</v>
      </c>
      <c r="D40" s="5">
        <v>78.25</v>
      </c>
      <c r="E40" s="6">
        <v>4</v>
      </c>
      <c r="F40" s="4"/>
    </row>
    <row r="41" spans="1:6">
      <c r="A41" s="4" t="s">
        <v>11</v>
      </c>
      <c r="B41" s="4" t="str">
        <f>"徐弘亮"</f>
        <v>徐弘亮</v>
      </c>
      <c r="C41" s="4" t="str">
        <f>"20220104014"</f>
        <v>20220104014</v>
      </c>
      <c r="D41" s="5">
        <v>78.25</v>
      </c>
      <c r="E41" s="6">
        <v>4</v>
      </c>
      <c r="F41" s="4"/>
    </row>
    <row r="42" spans="1:6">
      <c r="A42" s="4" t="s">
        <v>11</v>
      </c>
      <c r="B42" s="4" t="str">
        <f>"邹健"</f>
        <v>邹健</v>
      </c>
      <c r="C42" s="4" t="str">
        <f>"20220104008"</f>
        <v>20220104008</v>
      </c>
      <c r="D42" s="5">
        <v>77.25</v>
      </c>
      <c r="E42" s="6">
        <v>6</v>
      </c>
      <c r="F42" s="4"/>
    </row>
    <row r="43" spans="1:6">
      <c r="A43" s="4" t="s">
        <v>11</v>
      </c>
      <c r="B43" s="4" t="str">
        <f>"张坚"</f>
        <v>张坚</v>
      </c>
      <c r="C43" s="4" t="str">
        <f>"20220104011"</f>
        <v>20220104011</v>
      </c>
      <c r="D43" s="5">
        <v>75.5</v>
      </c>
      <c r="E43" s="6">
        <v>7</v>
      </c>
      <c r="F43" s="4"/>
    </row>
    <row r="44" spans="1:6">
      <c r="A44" s="4" t="s">
        <v>11</v>
      </c>
      <c r="B44" s="4" t="str">
        <f>"侯斌程"</f>
        <v>侯斌程</v>
      </c>
      <c r="C44" s="4" t="str">
        <f>"20220104002"</f>
        <v>20220104002</v>
      </c>
      <c r="D44" s="5">
        <v>75.25</v>
      </c>
      <c r="E44" s="6">
        <v>8</v>
      </c>
      <c r="F44" s="4"/>
    </row>
    <row r="45" spans="1:6">
      <c r="A45" s="4" t="s">
        <v>11</v>
      </c>
      <c r="B45" s="4" t="str">
        <f>"吴超"</f>
        <v>吴超</v>
      </c>
      <c r="C45" s="4" t="str">
        <f>"20220104006"</f>
        <v>20220104006</v>
      </c>
      <c r="D45" s="5">
        <v>72.5</v>
      </c>
      <c r="E45" s="6">
        <v>9</v>
      </c>
      <c r="F45" s="4"/>
    </row>
    <row r="46" spans="1:6">
      <c r="A46" s="4" t="s">
        <v>11</v>
      </c>
      <c r="B46" s="4" t="str">
        <f>"李科"</f>
        <v>李科</v>
      </c>
      <c r="C46" s="4" t="str">
        <f>"20220104012"</f>
        <v>20220104012</v>
      </c>
      <c r="D46" s="5">
        <v>72.25</v>
      </c>
      <c r="E46" s="6">
        <v>10</v>
      </c>
      <c r="F46" s="4"/>
    </row>
    <row r="47" spans="1:6">
      <c r="A47" s="4" t="s">
        <v>11</v>
      </c>
      <c r="B47" s="4" t="str">
        <f>"何炜"</f>
        <v>何炜</v>
      </c>
      <c r="C47" s="4" t="str">
        <f>"20220104003"</f>
        <v>20220104003</v>
      </c>
      <c r="D47" s="5">
        <v>58.75</v>
      </c>
      <c r="E47" s="6">
        <v>11</v>
      </c>
      <c r="F47" s="4"/>
    </row>
    <row r="48" spans="1:6">
      <c r="A48" s="4" t="s">
        <v>11</v>
      </c>
      <c r="B48" s="4" t="str">
        <f>"杨沐霖"</f>
        <v>杨沐霖</v>
      </c>
      <c r="C48" s="4" t="str">
        <f>"20220104004"</f>
        <v>20220104004</v>
      </c>
      <c r="D48" s="5"/>
      <c r="E48" s="6"/>
      <c r="F48" s="4" t="s">
        <v>9</v>
      </c>
    </row>
    <row r="49" spans="1:6">
      <c r="A49" s="4" t="s">
        <v>11</v>
      </c>
      <c r="B49" s="4" t="str">
        <f>"何鹏粮"</f>
        <v>何鹏粮</v>
      </c>
      <c r="C49" s="4" t="str">
        <f>"20220104010"</f>
        <v>20220104010</v>
      </c>
      <c r="D49" s="5"/>
      <c r="E49" s="6"/>
      <c r="F49" s="4" t="s">
        <v>9</v>
      </c>
    </row>
    <row r="50" spans="1:6">
      <c r="A50" s="4" t="s">
        <v>12</v>
      </c>
      <c r="B50" s="4" t="str">
        <f>"蔡昉"</f>
        <v>蔡昉</v>
      </c>
      <c r="C50" s="4" t="str">
        <f>"20220102015"</f>
        <v>20220102015</v>
      </c>
      <c r="D50" s="5">
        <v>69.7</v>
      </c>
      <c r="E50" s="6">
        <v>1</v>
      </c>
      <c r="F50" s="4" t="s">
        <v>8</v>
      </c>
    </row>
    <row r="51" spans="1:6">
      <c r="A51" s="4" t="s">
        <v>12</v>
      </c>
      <c r="B51" s="4" t="str">
        <f>"周彬"</f>
        <v>周彬</v>
      </c>
      <c r="C51" s="4" t="str">
        <f>"20220102027"</f>
        <v>20220102027</v>
      </c>
      <c r="D51" s="5">
        <v>69.4</v>
      </c>
      <c r="E51" s="6">
        <v>2</v>
      </c>
      <c r="F51" s="4" t="s">
        <v>8</v>
      </c>
    </row>
    <row r="52" spans="1:6">
      <c r="A52" s="4" t="s">
        <v>12</v>
      </c>
      <c r="B52" s="4" t="str">
        <f>"欧阳权"</f>
        <v>欧阳权</v>
      </c>
      <c r="C52" s="4" t="str">
        <f>"20220102018"</f>
        <v>20220102018</v>
      </c>
      <c r="D52" s="5">
        <v>60.1</v>
      </c>
      <c r="E52" s="6">
        <v>3</v>
      </c>
      <c r="F52" s="4" t="s">
        <v>8</v>
      </c>
    </row>
    <row r="53" spans="1:6">
      <c r="A53" s="4" t="s">
        <v>12</v>
      </c>
      <c r="B53" s="4" t="str">
        <f>"康赛亚"</f>
        <v>康赛亚</v>
      </c>
      <c r="C53" s="4" t="str">
        <f>"20220102022"</f>
        <v>20220102022</v>
      </c>
      <c r="D53" s="5">
        <v>53.3</v>
      </c>
      <c r="E53" s="6">
        <v>4</v>
      </c>
      <c r="F53" s="4"/>
    </row>
    <row r="54" spans="1:6">
      <c r="A54" s="4" t="s">
        <v>12</v>
      </c>
      <c r="B54" s="4" t="str">
        <f>"刘琦"</f>
        <v>刘琦</v>
      </c>
      <c r="C54" s="4" t="str">
        <f>"20220102016"</f>
        <v>20220102016</v>
      </c>
      <c r="D54" s="5">
        <v>47.2</v>
      </c>
      <c r="E54" s="6">
        <v>5</v>
      </c>
      <c r="F54" s="4"/>
    </row>
    <row r="55" spans="1:6">
      <c r="A55" s="4" t="s">
        <v>12</v>
      </c>
      <c r="B55" s="4" t="str">
        <f>"殷南燕"</f>
        <v>殷南燕</v>
      </c>
      <c r="C55" s="4" t="str">
        <f>"20220102017"</f>
        <v>20220102017</v>
      </c>
      <c r="D55" s="5"/>
      <c r="E55" s="6"/>
      <c r="F55" s="4" t="s">
        <v>9</v>
      </c>
    </row>
    <row r="56" spans="1:6">
      <c r="A56" s="4" t="s">
        <v>12</v>
      </c>
      <c r="B56" s="4" t="str">
        <f>"阳润奇"</f>
        <v>阳润奇</v>
      </c>
      <c r="C56" s="4" t="str">
        <f>"20220102019"</f>
        <v>20220102019</v>
      </c>
      <c r="D56" s="5"/>
      <c r="E56" s="6"/>
      <c r="F56" s="4" t="s">
        <v>9</v>
      </c>
    </row>
    <row r="57" spans="1:6">
      <c r="A57" s="4" t="s">
        <v>12</v>
      </c>
      <c r="B57" s="4" t="str">
        <f>"冯里根"</f>
        <v>冯里根</v>
      </c>
      <c r="C57" s="4" t="str">
        <f>"20220102020"</f>
        <v>20220102020</v>
      </c>
      <c r="D57" s="5"/>
      <c r="E57" s="6"/>
      <c r="F57" s="4" t="s">
        <v>9</v>
      </c>
    </row>
    <row r="58" spans="1:6">
      <c r="A58" s="4" t="s">
        <v>12</v>
      </c>
      <c r="B58" s="4" t="str">
        <f>"郭神峰"</f>
        <v>郭神峰</v>
      </c>
      <c r="C58" s="4" t="str">
        <f>"20220102021"</f>
        <v>20220102021</v>
      </c>
      <c r="D58" s="5"/>
      <c r="E58" s="6"/>
      <c r="F58" s="4" t="s">
        <v>9</v>
      </c>
    </row>
    <row r="59" spans="1:6">
      <c r="A59" s="4" t="s">
        <v>12</v>
      </c>
      <c r="B59" s="4" t="str">
        <f>"郭儒谦"</f>
        <v>郭儒谦</v>
      </c>
      <c r="C59" s="4" t="str">
        <f>"20220102023"</f>
        <v>20220102023</v>
      </c>
      <c r="D59" s="5"/>
      <c r="E59" s="6"/>
      <c r="F59" s="4" t="s">
        <v>9</v>
      </c>
    </row>
    <row r="60" spans="1:6">
      <c r="A60" s="4" t="s">
        <v>12</v>
      </c>
      <c r="B60" s="4" t="str">
        <f>"李京杰"</f>
        <v>李京杰</v>
      </c>
      <c r="C60" s="4" t="str">
        <f>"20220102024"</f>
        <v>20220102024</v>
      </c>
      <c r="D60" s="5"/>
      <c r="E60" s="6"/>
      <c r="F60" s="4" t="s">
        <v>9</v>
      </c>
    </row>
    <row r="61" spans="1:6">
      <c r="A61" s="4" t="s">
        <v>12</v>
      </c>
      <c r="B61" s="4" t="str">
        <f>"单卓"</f>
        <v>单卓</v>
      </c>
      <c r="C61" s="4" t="str">
        <f>"20220102025"</f>
        <v>20220102025</v>
      </c>
      <c r="D61" s="5"/>
      <c r="E61" s="6"/>
      <c r="F61" s="4" t="s">
        <v>9</v>
      </c>
    </row>
    <row r="62" spans="1:6">
      <c r="A62" s="4" t="s">
        <v>12</v>
      </c>
      <c r="B62" s="4" t="str">
        <f>"秦建楠"</f>
        <v>秦建楠</v>
      </c>
      <c r="C62" s="4" t="str">
        <f>"20220102026"</f>
        <v>20220102026</v>
      </c>
      <c r="D62" s="5"/>
      <c r="E62" s="6"/>
      <c r="F62" s="4" t="s">
        <v>9</v>
      </c>
    </row>
    <row r="63" spans="1:6">
      <c r="A63" s="4" t="s">
        <v>13</v>
      </c>
      <c r="B63" s="4" t="str">
        <f>"习雅玉"</f>
        <v>习雅玉</v>
      </c>
      <c r="C63" s="4" t="str">
        <f>"20220102013"</f>
        <v>20220102013</v>
      </c>
      <c r="D63" s="5">
        <v>64</v>
      </c>
      <c r="E63" s="6">
        <v>1</v>
      </c>
      <c r="F63" s="4" t="s">
        <v>8</v>
      </c>
    </row>
    <row r="64" spans="1:6">
      <c r="A64" s="4" t="s">
        <v>13</v>
      </c>
      <c r="B64" s="4" t="str">
        <f>"蒙丽臣"</f>
        <v>蒙丽臣</v>
      </c>
      <c r="C64" s="4" t="str">
        <f>"20220102012"</f>
        <v>20220102012</v>
      </c>
      <c r="D64" s="5">
        <v>62.1</v>
      </c>
      <c r="E64" s="6">
        <v>2</v>
      </c>
      <c r="F64" s="4" t="s">
        <v>8</v>
      </c>
    </row>
    <row r="65" spans="1:6">
      <c r="A65" s="4" t="s">
        <v>13</v>
      </c>
      <c r="B65" s="4" t="str">
        <f>"谌柯呈"</f>
        <v>谌柯呈</v>
      </c>
      <c r="C65" s="4" t="str">
        <f>"20220102009"</f>
        <v>20220102009</v>
      </c>
      <c r="D65" s="5">
        <v>59.05</v>
      </c>
      <c r="E65" s="6">
        <v>3</v>
      </c>
      <c r="F65" s="4" t="s">
        <v>8</v>
      </c>
    </row>
    <row r="66" spans="1:6">
      <c r="A66" s="4" t="s">
        <v>13</v>
      </c>
      <c r="B66" s="4" t="str">
        <f>"黄偲"</f>
        <v>黄偲</v>
      </c>
      <c r="C66" s="4" t="str">
        <f>"20220102014"</f>
        <v>20220102014</v>
      </c>
      <c r="D66" s="5">
        <v>58.75</v>
      </c>
      <c r="E66" s="6">
        <v>4</v>
      </c>
      <c r="F66" s="4"/>
    </row>
    <row r="67" spans="1:6">
      <c r="A67" s="4" t="s">
        <v>13</v>
      </c>
      <c r="B67" s="4" t="str">
        <f>"刘娟"</f>
        <v>刘娟</v>
      </c>
      <c r="C67" s="4" t="str">
        <f>"20220102011"</f>
        <v>20220102011</v>
      </c>
      <c r="D67" s="5">
        <v>55.85</v>
      </c>
      <c r="E67" s="6">
        <v>5</v>
      </c>
      <c r="F67" s="4"/>
    </row>
    <row r="68" spans="1:6">
      <c r="A68" s="4" t="s">
        <v>13</v>
      </c>
      <c r="B68" s="4" t="str">
        <f>"翟杨"</f>
        <v>翟杨</v>
      </c>
      <c r="C68" s="4" t="str">
        <f>"20220102004"</f>
        <v>20220102004</v>
      </c>
      <c r="D68" s="5">
        <v>42.85</v>
      </c>
      <c r="E68" s="6">
        <v>6</v>
      </c>
      <c r="F68" s="4"/>
    </row>
    <row r="69" spans="1:6">
      <c r="A69" s="4" t="s">
        <v>13</v>
      </c>
      <c r="B69" s="4" t="str">
        <f>"包佳艺"</f>
        <v>包佳艺</v>
      </c>
      <c r="C69" s="4" t="str">
        <f>"20220102005"</f>
        <v>20220102005</v>
      </c>
      <c r="D69" s="5"/>
      <c r="E69" s="6"/>
      <c r="F69" s="4" t="s">
        <v>9</v>
      </c>
    </row>
    <row r="70" spans="1:6">
      <c r="A70" s="4" t="s">
        <v>13</v>
      </c>
      <c r="B70" s="4" t="str">
        <f>"任振飞"</f>
        <v>任振飞</v>
      </c>
      <c r="C70" s="4" t="str">
        <f>"20220102006"</f>
        <v>20220102006</v>
      </c>
      <c r="D70" s="5"/>
      <c r="E70" s="6"/>
      <c r="F70" s="4" t="s">
        <v>9</v>
      </c>
    </row>
    <row r="71" spans="1:6">
      <c r="A71" s="4" t="s">
        <v>13</v>
      </c>
      <c r="B71" s="4" t="str">
        <f>"廖思雅"</f>
        <v>廖思雅</v>
      </c>
      <c r="C71" s="4" t="str">
        <f>"20220102007"</f>
        <v>20220102007</v>
      </c>
      <c r="D71" s="5"/>
      <c r="E71" s="6"/>
      <c r="F71" s="4" t="s">
        <v>9</v>
      </c>
    </row>
    <row r="72" spans="1:6">
      <c r="A72" s="4" t="s">
        <v>13</v>
      </c>
      <c r="B72" s="4" t="str">
        <f>"江灿"</f>
        <v>江灿</v>
      </c>
      <c r="C72" s="4" t="str">
        <f>"20220102008"</f>
        <v>20220102008</v>
      </c>
      <c r="D72" s="5"/>
      <c r="E72" s="6"/>
      <c r="F72" s="4" t="s">
        <v>9</v>
      </c>
    </row>
    <row r="73" spans="1:6">
      <c r="A73" s="4" t="s">
        <v>13</v>
      </c>
      <c r="B73" s="4" t="str">
        <f>"曹砚"</f>
        <v>曹砚</v>
      </c>
      <c r="C73" s="4" t="str">
        <f>"20220102010"</f>
        <v>20220102010</v>
      </c>
      <c r="D73" s="5"/>
      <c r="E73" s="6"/>
      <c r="F73" s="4" t="s">
        <v>9</v>
      </c>
    </row>
    <row r="74" spans="1:6">
      <c r="A74" s="4" t="s">
        <v>14</v>
      </c>
      <c r="B74" s="4" t="str">
        <f>"文超"</f>
        <v>文超</v>
      </c>
      <c r="C74" s="4" t="str">
        <f>"20220108007"</f>
        <v>20220108007</v>
      </c>
      <c r="D74" s="5">
        <v>71.75</v>
      </c>
      <c r="E74" s="6">
        <v>1</v>
      </c>
      <c r="F74" s="4" t="s">
        <v>8</v>
      </c>
    </row>
    <row r="75" spans="1:6">
      <c r="A75" s="4" t="s">
        <v>14</v>
      </c>
      <c r="B75" s="4" t="str">
        <f>"黄笛子"</f>
        <v>黄笛子</v>
      </c>
      <c r="C75" s="4" t="str">
        <f>"20220108011"</f>
        <v>20220108011</v>
      </c>
      <c r="D75" s="5">
        <v>70.25</v>
      </c>
      <c r="E75" s="6">
        <v>2</v>
      </c>
      <c r="F75" s="4" t="s">
        <v>8</v>
      </c>
    </row>
    <row r="76" spans="1:6">
      <c r="A76" s="4" t="s">
        <v>14</v>
      </c>
      <c r="B76" s="4" t="str">
        <f>"蒋甜甜"</f>
        <v>蒋甜甜</v>
      </c>
      <c r="C76" s="4" t="str">
        <f>"20220108010"</f>
        <v>20220108010</v>
      </c>
      <c r="D76" s="5">
        <v>68.75</v>
      </c>
      <c r="E76" s="6">
        <v>3</v>
      </c>
      <c r="F76" s="4" t="s">
        <v>8</v>
      </c>
    </row>
    <row r="77" spans="1:6">
      <c r="A77" s="4" t="s">
        <v>14</v>
      </c>
      <c r="B77" s="4" t="str">
        <f>"孙涛"</f>
        <v>孙涛</v>
      </c>
      <c r="C77" s="4" t="str">
        <f>"20220108002"</f>
        <v>20220108002</v>
      </c>
      <c r="D77" s="5">
        <v>68</v>
      </c>
      <c r="E77" s="6">
        <v>4</v>
      </c>
      <c r="F77" s="4"/>
    </row>
    <row r="78" spans="1:6">
      <c r="A78" s="4" t="s">
        <v>14</v>
      </c>
      <c r="B78" s="4" t="str">
        <f>"徐瑛"</f>
        <v>徐瑛</v>
      </c>
      <c r="C78" s="4" t="str">
        <f>"20220108019"</f>
        <v>20220108019</v>
      </c>
      <c r="D78" s="5">
        <v>67.5</v>
      </c>
      <c r="E78" s="6">
        <v>5</v>
      </c>
      <c r="F78" s="4"/>
    </row>
    <row r="79" spans="1:6">
      <c r="A79" s="4" t="s">
        <v>14</v>
      </c>
      <c r="B79" s="4" t="str">
        <f>"袁哲人"</f>
        <v>袁哲人</v>
      </c>
      <c r="C79" s="4" t="str">
        <f>"20220108001"</f>
        <v>20220108001</v>
      </c>
      <c r="D79" s="5">
        <v>65.5</v>
      </c>
      <c r="E79" s="6">
        <v>6</v>
      </c>
      <c r="F79" s="4"/>
    </row>
    <row r="80" spans="1:6">
      <c r="A80" s="4" t="s">
        <v>14</v>
      </c>
      <c r="B80" s="4" t="str">
        <f>"张益"</f>
        <v>张益</v>
      </c>
      <c r="C80" s="4" t="str">
        <f>"20220108016"</f>
        <v>20220108016</v>
      </c>
      <c r="D80" s="5">
        <v>65</v>
      </c>
      <c r="E80" s="6">
        <v>7</v>
      </c>
      <c r="F80" s="4"/>
    </row>
    <row r="81" spans="1:6">
      <c r="A81" s="4" t="s">
        <v>14</v>
      </c>
      <c r="B81" s="4" t="str">
        <f>"吴笔宁"</f>
        <v>吴笔宁</v>
      </c>
      <c r="C81" s="4" t="str">
        <f>"20220108023"</f>
        <v>20220108023</v>
      </c>
      <c r="D81" s="5">
        <v>64</v>
      </c>
      <c r="E81" s="6">
        <v>8</v>
      </c>
      <c r="F81" s="4"/>
    </row>
    <row r="82" spans="1:6">
      <c r="A82" s="4" t="s">
        <v>14</v>
      </c>
      <c r="B82" s="4" t="str">
        <f>"陈娇"</f>
        <v>陈娇</v>
      </c>
      <c r="C82" s="4" t="str">
        <f>"20220108005"</f>
        <v>20220108005</v>
      </c>
      <c r="D82" s="5">
        <v>63.5</v>
      </c>
      <c r="E82" s="6">
        <v>9</v>
      </c>
      <c r="F82" s="4"/>
    </row>
    <row r="83" spans="1:6">
      <c r="A83" s="4" t="s">
        <v>14</v>
      </c>
      <c r="B83" s="4" t="str">
        <f>"胡金星"</f>
        <v>胡金星</v>
      </c>
      <c r="C83" s="4" t="str">
        <f>"20220108018"</f>
        <v>20220108018</v>
      </c>
      <c r="D83" s="5">
        <v>63</v>
      </c>
      <c r="E83" s="6">
        <v>10</v>
      </c>
      <c r="F83" s="4"/>
    </row>
    <row r="84" spans="1:6">
      <c r="A84" s="4" t="s">
        <v>14</v>
      </c>
      <c r="B84" s="4" t="str">
        <f>"张程铭"</f>
        <v>张程铭</v>
      </c>
      <c r="C84" s="4" t="str">
        <f>"20220108017"</f>
        <v>20220108017</v>
      </c>
      <c r="D84" s="5">
        <v>62.25</v>
      </c>
      <c r="E84" s="6">
        <v>11</v>
      </c>
      <c r="F84" s="4"/>
    </row>
    <row r="85" spans="1:6">
      <c r="A85" s="4" t="s">
        <v>14</v>
      </c>
      <c r="B85" s="4" t="str">
        <f>"李南"</f>
        <v>李南</v>
      </c>
      <c r="C85" s="4" t="str">
        <f>"20220108014"</f>
        <v>20220108014</v>
      </c>
      <c r="D85" s="5">
        <v>60.5</v>
      </c>
      <c r="E85" s="6">
        <v>12</v>
      </c>
      <c r="F85" s="4"/>
    </row>
    <row r="86" spans="1:6">
      <c r="A86" s="4" t="s">
        <v>14</v>
      </c>
      <c r="B86" s="4" t="str">
        <f>"陈琳"</f>
        <v>陈琳</v>
      </c>
      <c r="C86" s="4" t="str">
        <f>"20220108021"</f>
        <v>20220108021</v>
      </c>
      <c r="D86" s="5">
        <v>58.75</v>
      </c>
      <c r="E86" s="6">
        <v>13</v>
      </c>
      <c r="F86" s="4"/>
    </row>
    <row r="87" spans="1:6">
      <c r="A87" s="4" t="s">
        <v>14</v>
      </c>
      <c r="B87" s="4" t="str">
        <f>"李小敏"</f>
        <v>李小敏</v>
      </c>
      <c r="C87" s="4" t="str">
        <f>"20220108003"</f>
        <v>20220108003</v>
      </c>
      <c r="D87" s="5">
        <v>58</v>
      </c>
      <c r="E87" s="6">
        <v>14</v>
      </c>
      <c r="F87" s="4"/>
    </row>
    <row r="88" spans="1:6">
      <c r="A88" s="4" t="s">
        <v>14</v>
      </c>
      <c r="B88" s="4" t="str">
        <f>"张强"</f>
        <v>张强</v>
      </c>
      <c r="C88" s="4" t="str">
        <f>"20220108020"</f>
        <v>20220108020</v>
      </c>
      <c r="D88" s="5">
        <v>58</v>
      </c>
      <c r="E88" s="6">
        <v>14</v>
      </c>
      <c r="F88" s="4"/>
    </row>
    <row r="89" spans="1:6">
      <c r="A89" s="4" t="s">
        <v>14</v>
      </c>
      <c r="B89" s="4" t="str">
        <f>"江宇浓"</f>
        <v>江宇浓</v>
      </c>
      <c r="C89" s="4" t="str">
        <f>"20220108008"</f>
        <v>20220108008</v>
      </c>
      <c r="D89" s="5">
        <v>57.75</v>
      </c>
      <c r="E89" s="6">
        <v>16</v>
      </c>
      <c r="F89" s="4"/>
    </row>
    <row r="90" spans="1:6">
      <c r="A90" s="4" t="s">
        <v>14</v>
      </c>
      <c r="B90" s="4" t="str">
        <f>"许程"</f>
        <v>许程</v>
      </c>
      <c r="C90" s="4" t="str">
        <f>"20220108006"</f>
        <v>20220108006</v>
      </c>
      <c r="D90" s="5">
        <v>57.25</v>
      </c>
      <c r="E90" s="6">
        <v>17</v>
      </c>
      <c r="F90" s="4"/>
    </row>
    <row r="91" spans="1:6">
      <c r="A91" s="4" t="s">
        <v>14</v>
      </c>
      <c r="B91" s="4" t="str">
        <f>"林文凯"</f>
        <v>林文凯</v>
      </c>
      <c r="C91" s="4" t="str">
        <f>"20220108004"</f>
        <v>20220108004</v>
      </c>
      <c r="D91" s="5">
        <v>47</v>
      </c>
      <c r="E91" s="6">
        <v>18</v>
      </c>
      <c r="F91" s="4"/>
    </row>
    <row r="92" spans="1:6">
      <c r="A92" s="4" t="s">
        <v>14</v>
      </c>
      <c r="B92" s="4" t="str">
        <f>"袁园"</f>
        <v>袁园</v>
      </c>
      <c r="C92" s="4" t="str">
        <f>"20220107030"</f>
        <v>20220107030</v>
      </c>
      <c r="D92" s="5"/>
      <c r="E92" s="6"/>
      <c r="F92" s="4" t="s">
        <v>9</v>
      </c>
    </row>
    <row r="93" spans="1:6">
      <c r="A93" s="4" t="s">
        <v>14</v>
      </c>
      <c r="B93" s="4" t="str">
        <f>"谭彦"</f>
        <v>谭彦</v>
      </c>
      <c r="C93" s="4" t="str">
        <f>"20220108009"</f>
        <v>20220108009</v>
      </c>
      <c r="D93" s="5"/>
      <c r="E93" s="6"/>
      <c r="F93" s="4" t="s">
        <v>9</v>
      </c>
    </row>
    <row r="94" spans="1:6">
      <c r="A94" s="4" t="s">
        <v>14</v>
      </c>
      <c r="B94" s="4" t="str">
        <f>"赵余丹"</f>
        <v>赵余丹</v>
      </c>
      <c r="C94" s="4" t="str">
        <f>"20220108012"</f>
        <v>20220108012</v>
      </c>
      <c r="D94" s="5"/>
      <c r="E94" s="6"/>
      <c r="F94" s="4" t="s">
        <v>9</v>
      </c>
    </row>
    <row r="95" spans="1:6">
      <c r="A95" s="4" t="s">
        <v>14</v>
      </c>
      <c r="B95" s="4" t="str">
        <f>"田小龙"</f>
        <v>田小龙</v>
      </c>
      <c r="C95" s="4" t="str">
        <f>"20220108013"</f>
        <v>20220108013</v>
      </c>
      <c r="D95" s="5"/>
      <c r="E95" s="6"/>
      <c r="F95" s="4" t="s">
        <v>9</v>
      </c>
    </row>
    <row r="96" spans="1:6">
      <c r="A96" s="4" t="s">
        <v>14</v>
      </c>
      <c r="B96" s="4" t="str">
        <f>"邓剑桥"</f>
        <v>邓剑桥</v>
      </c>
      <c r="C96" s="4" t="str">
        <f>"20220108015"</f>
        <v>20220108015</v>
      </c>
      <c r="D96" s="5"/>
      <c r="E96" s="6"/>
      <c r="F96" s="4" t="s">
        <v>9</v>
      </c>
    </row>
    <row r="97" spans="1:6">
      <c r="A97" s="4" t="s">
        <v>14</v>
      </c>
      <c r="B97" s="4" t="str">
        <f>"王金发"</f>
        <v>王金发</v>
      </c>
      <c r="C97" s="4" t="str">
        <f>"20220108022"</f>
        <v>20220108022</v>
      </c>
      <c r="D97" s="5"/>
      <c r="E97" s="6"/>
      <c r="F97" s="4" t="s">
        <v>9</v>
      </c>
    </row>
    <row r="98" spans="1:6">
      <c r="A98" s="4" t="s">
        <v>15</v>
      </c>
      <c r="B98" s="4" t="str">
        <f>"张克礼"</f>
        <v>张克礼</v>
      </c>
      <c r="C98" s="4" t="str">
        <f>"20220104026"</f>
        <v>20220104026</v>
      </c>
      <c r="D98" s="5">
        <v>76</v>
      </c>
      <c r="E98" s="6">
        <v>1</v>
      </c>
      <c r="F98" s="4" t="s">
        <v>8</v>
      </c>
    </row>
    <row r="99" spans="1:6">
      <c r="A99" s="4" t="s">
        <v>15</v>
      </c>
      <c r="B99" s="4" t="str">
        <f>"董景涛"</f>
        <v>董景涛</v>
      </c>
      <c r="C99" s="4" t="str">
        <f>"20220104021"</f>
        <v>20220104021</v>
      </c>
      <c r="D99" s="5">
        <v>74.5</v>
      </c>
      <c r="E99" s="6">
        <v>2</v>
      </c>
      <c r="F99" s="4" t="s">
        <v>8</v>
      </c>
    </row>
    <row r="100" spans="1:6">
      <c r="A100" s="4" t="s">
        <v>15</v>
      </c>
      <c r="B100" s="4" t="str">
        <f>"杨凡"</f>
        <v>杨凡</v>
      </c>
      <c r="C100" s="4" t="str">
        <f>"20220105001"</f>
        <v>20220105001</v>
      </c>
      <c r="D100" s="5">
        <v>73</v>
      </c>
      <c r="E100" s="6">
        <v>3</v>
      </c>
      <c r="F100" s="4" t="s">
        <v>8</v>
      </c>
    </row>
    <row r="101" spans="1:6">
      <c r="A101" s="4" t="s">
        <v>15</v>
      </c>
      <c r="B101" s="4" t="str">
        <f>"尹业辉"</f>
        <v>尹业辉</v>
      </c>
      <c r="C101" s="4" t="str">
        <f>"20220105018"</f>
        <v>20220105018</v>
      </c>
      <c r="D101" s="5">
        <v>71.25</v>
      </c>
      <c r="E101" s="6">
        <v>4</v>
      </c>
      <c r="F101" s="4"/>
    </row>
    <row r="102" spans="1:6">
      <c r="A102" s="4" t="s">
        <v>15</v>
      </c>
      <c r="B102" s="4" t="str">
        <f>"田涛"</f>
        <v>田涛</v>
      </c>
      <c r="C102" s="4" t="str">
        <f>"20220104015"</f>
        <v>20220104015</v>
      </c>
      <c r="D102" s="5">
        <v>71</v>
      </c>
      <c r="E102" s="6">
        <v>5</v>
      </c>
      <c r="F102" s="4"/>
    </row>
    <row r="103" spans="1:6">
      <c r="A103" s="4" t="s">
        <v>15</v>
      </c>
      <c r="B103" s="4" t="str">
        <f>"肖龙波"</f>
        <v>肖龙波</v>
      </c>
      <c r="C103" s="4" t="str">
        <f>"20220105016"</f>
        <v>20220105016</v>
      </c>
      <c r="D103" s="5">
        <v>69</v>
      </c>
      <c r="E103" s="6">
        <v>6</v>
      </c>
      <c r="F103" s="4"/>
    </row>
    <row r="104" spans="1:6">
      <c r="A104" s="4" t="s">
        <v>15</v>
      </c>
      <c r="B104" s="4" t="str">
        <f>"曾金花"</f>
        <v>曾金花</v>
      </c>
      <c r="C104" s="4" t="str">
        <f>"20220105010"</f>
        <v>20220105010</v>
      </c>
      <c r="D104" s="5">
        <v>68.75</v>
      </c>
      <c r="E104" s="6">
        <v>7</v>
      </c>
      <c r="F104" s="4"/>
    </row>
    <row r="105" spans="1:6">
      <c r="A105" s="4" t="s">
        <v>15</v>
      </c>
      <c r="B105" s="4" t="str">
        <f>"张银"</f>
        <v>张银</v>
      </c>
      <c r="C105" s="4" t="str">
        <f>"20220104030"</f>
        <v>20220104030</v>
      </c>
      <c r="D105" s="5">
        <v>67.5</v>
      </c>
      <c r="E105" s="6">
        <v>8</v>
      </c>
      <c r="F105" s="4"/>
    </row>
    <row r="106" spans="1:6">
      <c r="A106" s="4" t="s">
        <v>15</v>
      </c>
      <c r="B106" s="4" t="str">
        <f>"陈刚"</f>
        <v>陈刚</v>
      </c>
      <c r="C106" s="4" t="str">
        <f>"20220105004"</f>
        <v>20220105004</v>
      </c>
      <c r="D106" s="5">
        <v>65.25</v>
      </c>
      <c r="E106" s="6">
        <v>9</v>
      </c>
      <c r="F106" s="4"/>
    </row>
    <row r="107" spans="1:6">
      <c r="A107" s="4" t="s">
        <v>15</v>
      </c>
      <c r="B107" s="4" t="str">
        <f>"周杰"</f>
        <v>周杰</v>
      </c>
      <c r="C107" s="4" t="str">
        <f>"20220105014"</f>
        <v>20220105014</v>
      </c>
      <c r="D107" s="5">
        <v>65.25</v>
      </c>
      <c r="E107" s="6">
        <v>9</v>
      </c>
      <c r="F107" s="4"/>
    </row>
    <row r="108" spans="1:6">
      <c r="A108" s="4" t="s">
        <v>15</v>
      </c>
      <c r="B108" s="4" t="str">
        <f>"杨智"</f>
        <v>杨智</v>
      </c>
      <c r="C108" s="4" t="str">
        <f>"20220104024"</f>
        <v>20220104024</v>
      </c>
      <c r="D108" s="5">
        <v>64</v>
      </c>
      <c r="E108" s="6">
        <v>11</v>
      </c>
      <c r="F108" s="4"/>
    </row>
    <row r="109" spans="1:6">
      <c r="A109" s="4" t="s">
        <v>15</v>
      </c>
      <c r="B109" s="4" t="str">
        <f>"张源进"</f>
        <v>张源进</v>
      </c>
      <c r="C109" s="4" t="str">
        <f>"20220105011"</f>
        <v>20220105011</v>
      </c>
      <c r="D109" s="5">
        <v>62.5</v>
      </c>
      <c r="E109" s="6">
        <v>12</v>
      </c>
      <c r="F109" s="4"/>
    </row>
    <row r="110" spans="1:6">
      <c r="A110" s="4" t="s">
        <v>15</v>
      </c>
      <c r="B110" s="4" t="str">
        <f>"刘思斯"</f>
        <v>刘思斯</v>
      </c>
      <c r="C110" s="4" t="str">
        <f>"20220105019"</f>
        <v>20220105019</v>
      </c>
      <c r="D110" s="5">
        <v>62.5</v>
      </c>
      <c r="E110" s="6">
        <v>12</v>
      </c>
      <c r="F110" s="4"/>
    </row>
    <row r="111" spans="1:6">
      <c r="A111" s="4" t="s">
        <v>15</v>
      </c>
      <c r="B111" s="4" t="str">
        <f>"高棣"</f>
        <v>高棣</v>
      </c>
      <c r="C111" s="4" t="str">
        <f>"20220104020"</f>
        <v>20220104020</v>
      </c>
      <c r="D111" s="5">
        <v>61.5</v>
      </c>
      <c r="E111" s="6">
        <v>14</v>
      </c>
      <c r="F111" s="4"/>
    </row>
    <row r="112" spans="1:6">
      <c r="A112" s="4" t="s">
        <v>15</v>
      </c>
      <c r="B112" s="4" t="str">
        <f>"唐春燕"</f>
        <v>唐春燕</v>
      </c>
      <c r="C112" s="4" t="str">
        <f>"20220104025"</f>
        <v>20220104025</v>
      </c>
      <c r="D112" s="5">
        <v>61.25</v>
      </c>
      <c r="E112" s="6">
        <v>15</v>
      </c>
      <c r="F112" s="4"/>
    </row>
    <row r="113" spans="1:6">
      <c r="A113" s="4" t="s">
        <v>15</v>
      </c>
      <c r="B113" s="4" t="str">
        <f>"罗潇"</f>
        <v>罗潇</v>
      </c>
      <c r="C113" s="4" t="str">
        <f>"20220104029"</f>
        <v>20220104029</v>
      </c>
      <c r="D113" s="5">
        <v>61.25</v>
      </c>
      <c r="E113" s="6">
        <v>15</v>
      </c>
      <c r="F113" s="4"/>
    </row>
    <row r="114" spans="1:6">
      <c r="A114" s="4" t="s">
        <v>15</v>
      </c>
      <c r="B114" s="4" t="str">
        <f>"王欣裕"</f>
        <v>王欣裕</v>
      </c>
      <c r="C114" s="4" t="str">
        <f>"20220105012"</f>
        <v>20220105012</v>
      </c>
      <c r="D114" s="5">
        <v>59.75</v>
      </c>
      <c r="E114" s="6">
        <v>17</v>
      </c>
      <c r="F114" s="4"/>
    </row>
    <row r="115" spans="1:6">
      <c r="A115" s="4" t="s">
        <v>15</v>
      </c>
      <c r="B115" s="4" t="str">
        <f>"龚武文"</f>
        <v>龚武文</v>
      </c>
      <c r="C115" s="4" t="str">
        <f>"20220105005"</f>
        <v>20220105005</v>
      </c>
      <c r="D115" s="5">
        <v>58.75</v>
      </c>
      <c r="E115" s="6">
        <v>18</v>
      </c>
      <c r="F115" s="4"/>
    </row>
    <row r="116" spans="1:6">
      <c r="A116" s="4" t="s">
        <v>15</v>
      </c>
      <c r="B116" s="4" t="str">
        <f>"罗鑫"</f>
        <v>罗鑫</v>
      </c>
      <c r="C116" s="4" t="str">
        <f>"20220105006"</f>
        <v>20220105006</v>
      </c>
      <c r="D116" s="5">
        <v>58.75</v>
      </c>
      <c r="E116" s="6">
        <v>18</v>
      </c>
      <c r="F116" s="4"/>
    </row>
    <row r="117" spans="1:6">
      <c r="A117" s="4" t="s">
        <v>15</v>
      </c>
      <c r="B117" s="4" t="str">
        <f>"张艺强"</f>
        <v>张艺强</v>
      </c>
      <c r="C117" s="4" t="str">
        <f>"20220104019"</f>
        <v>20220104019</v>
      </c>
      <c r="D117" s="5">
        <v>58.25</v>
      </c>
      <c r="E117" s="6">
        <v>20</v>
      </c>
      <c r="F117" s="4"/>
    </row>
    <row r="118" spans="1:6">
      <c r="A118" s="4" t="s">
        <v>15</v>
      </c>
      <c r="B118" s="4" t="str">
        <f>"王安定"</f>
        <v>王安定</v>
      </c>
      <c r="C118" s="4" t="str">
        <f>"20220105007"</f>
        <v>20220105007</v>
      </c>
      <c r="D118" s="5">
        <v>55.75</v>
      </c>
      <c r="E118" s="6">
        <v>21</v>
      </c>
      <c r="F118" s="4"/>
    </row>
    <row r="119" spans="1:6">
      <c r="A119" s="4" t="s">
        <v>15</v>
      </c>
      <c r="B119" s="4" t="str">
        <f>"李鹏飞"</f>
        <v>李鹏飞</v>
      </c>
      <c r="C119" s="4" t="str">
        <f>"20220104016"</f>
        <v>20220104016</v>
      </c>
      <c r="D119" s="5">
        <v>55.5</v>
      </c>
      <c r="E119" s="6">
        <v>22</v>
      </c>
      <c r="F119" s="4"/>
    </row>
    <row r="120" spans="1:6">
      <c r="A120" s="4" t="s">
        <v>15</v>
      </c>
      <c r="B120" s="4" t="str">
        <f>"张佰崇"</f>
        <v>张佰崇</v>
      </c>
      <c r="C120" s="4" t="str">
        <f>"20220105013"</f>
        <v>20220105013</v>
      </c>
      <c r="D120" s="5">
        <v>54.5</v>
      </c>
      <c r="E120" s="6">
        <v>23</v>
      </c>
      <c r="F120" s="4"/>
    </row>
    <row r="121" spans="1:6">
      <c r="A121" s="4" t="s">
        <v>15</v>
      </c>
      <c r="B121" s="4" t="str">
        <f>"刘驰骏"</f>
        <v>刘驰骏</v>
      </c>
      <c r="C121" s="4" t="str">
        <f>"20220105015"</f>
        <v>20220105015</v>
      </c>
      <c r="D121" s="5">
        <v>53.5</v>
      </c>
      <c r="E121" s="6">
        <v>24</v>
      </c>
      <c r="F121" s="4"/>
    </row>
    <row r="122" spans="1:6">
      <c r="A122" s="4" t="s">
        <v>15</v>
      </c>
      <c r="B122" s="4" t="str">
        <f>"贺标"</f>
        <v>贺标</v>
      </c>
      <c r="C122" s="4" t="str">
        <f>"20220105003"</f>
        <v>20220105003</v>
      </c>
      <c r="D122" s="5">
        <v>53.25</v>
      </c>
      <c r="E122" s="6">
        <v>25</v>
      </c>
      <c r="F122" s="4"/>
    </row>
    <row r="123" spans="1:6">
      <c r="A123" s="4" t="s">
        <v>15</v>
      </c>
      <c r="B123" s="4" t="str">
        <f>"何天祥"</f>
        <v>何天祥</v>
      </c>
      <c r="C123" s="4" t="str">
        <f>"20220104023"</f>
        <v>20220104023</v>
      </c>
      <c r="D123" s="5">
        <v>52</v>
      </c>
      <c r="E123" s="6">
        <v>26</v>
      </c>
      <c r="F123" s="4"/>
    </row>
    <row r="124" spans="1:6">
      <c r="A124" s="4" t="s">
        <v>15</v>
      </c>
      <c r="B124" s="4" t="str">
        <f>"黄经伟"</f>
        <v>黄经伟</v>
      </c>
      <c r="C124" s="4" t="str">
        <f>"20220105009"</f>
        <v>20220105009</v>
      </c>
      <c r="D124" s="5">
        <v>49</v>
      </c>
      <c r="E124" s="6">
        <v>27</v>
      </c>
      <c r="F124" s="4"/>
    </row>
    <row r="125" spans="1:6">
      <c r="A125" s="4" t="s">
        <v>15</v>
      </c>
      <c r="B125" s="4" t="str">
        <f>"曾晓龙"</f>
        <v>曾晓龙</v>
      </c>
      <c r="C125" s="4" t="str">
        <f>"20220105008"</f>
        <v>20220105008</v>
      </c>
      <c r="D125" s="5">
        <v>40</v>
      </c>
      <c r="E125" s="6">
        <v>28</v>
      </c>
      <c r="F125" s="4"/>
    </row>
    <row r="126" spans="1:6">
      <c r="A126" s="4" t="s">
        <v>15</v>
      </c>
      <c r="B126" s="4" t="str">
        <f>"晏志"</f>
        <v>晏志</v>
      </c>
      <c r="C126" s="4" t="str">
        <f>"20220104017"</f>
        <v>20220104017</v>
      </c>
      <c r="D126" s="5"/>
      <c r="E126" s="6"/>
      <c r="F126" s="4" t="s">
        <v>9</v>
      </c>
    </row>
    <row r="127" spans="1:6">
      <c r="A127" s="4" t="s">
        <v>15</v>
      </c>
      <c r="B127" s="4" t="str">
        <f>"龙屹宇"</f>
        <v>龙屹宇</v>
      </c>
      <c r="C127" s="4" t="str">
        <f>"20220104018"</f>
        <v>20220104018</v>
      </c>
      <c r="D127" s="5"/>
      <c r="E127" s="6"/>
      <c r="F127" s="4" t="s">
        <v>9</v>
      </c>
    </row>
    <row r="128" spans="1:6">
      <c r="A128" s="4" t="s">
        <v>15</v>
      </c>
      <c r="B128" s="4" t="str">
        <f>"马亮"</f>
        <v>马亮</v>
      </c>
      <c r="C128" s="4" t="str">
        <f>"20220104022"</f>
        <v>20220104022</v>
      </c>
      <c r="D128" s="5"/>
      <c r="E128" s="6"/>
      <c r="F128" s="4" t="s">
        <v>9</v>
      </c>
    </row>
    <row r="129" spans="1:6">
      <c r="A129" s="4" t="s">
        <v>15</v>
      </c>
      <c r="B129" s="4" t="str">
        <f>"肖涛"</f>
        <v>肖涛</v>
      </c>
      <c r="C129" s="4" t="str">
        <f>"20220104027"</f>
        <v>20220104027</v>
      </c>
      <c r="D129" s="5"/>
      <c r="E129" s="6"/>
      <c r="F129" s="4" t="s">
        <v>9</v>
      </c>
    </row>
    <row r="130" spans="1:6">
      <c r="A130" s="4" t="s">
        <v>15</v>
      </c>
      <c r="B130" s="4" t="str">
        <f>"阙翔"</f>
        <v>阙翔</v>
      </c>
      <c r="C130" s="4" t="str">
        <f>"20220104028"</f>
        <v>20220104028</v>
      </c>
      <c r="D130" s="5"/>
      <c r="E130" s="6"/>
      <c r="F130" s="4" t="s">
        <v>9</v>
      </c>
    </row>
    <row r="131" spans="1:6">
      <c r="A131" s="4" t="s">
        <v>15</v>
      </c>
      <c r="B131" s="4" t="str">
        <f>"吕阳"</f>
        <v>吕阳</v>
      </c>
      <c r="C131" s="4" t="str">
        <f>"20220105002"</f>
        <v>20220105002</v>
      </c>
      <c r="D131" s="5"/>
      <c r="E131" s="6"/>
      <c r="F131" s="4" t="s">
        <v>9</v>
      </c>
    </row>
    <row r="132" spans="1:6">
      <c r="A132" s="4" t="s">
        <v>15</v>
      </c>
      <c r="B132" s="4" t="str">
        <f>"张学云"</f>
        <v>张学云</v>
      </c>
      <c r="C132" s="4" t="str">
        <f>"20220105017"</f>
        <v>20220105017</v>
      </c>
      <c r="D132" s="5"/>
      <c r="E132" s="6"/>
      <c r="F132" s="4" t="s">
        <v>9</v>
      </c>
    </row>
    <row r="133" spans="1:6">
      <c r="A133" s="4" t="s">
        <v>16</v>
      </c>
      <c r="B133" s="4" t="str">
        <f>"常宇"</f>
        <v>常宇</v>
      </c>
      <c r="C133" s="4" t="str">
        <f>"20220101027"</f>
        <v>20220101027</v>
      </c>
      <c r="D133" s="5">
        <v>63.5</v>
      </c>
      <c r="E133" s="6">
        <v>1</v>
      </c>
      <c r="F133" s="4" t="s">
        <v>8</v>
      </c>
    </row>
    <row r="134" spans="1:6">
      <c r="A134" s="4" t="s">
        <v>16</v>
      </c>
      <c r="B134" s="4" t="str">
        <f>"刘萍"</f>
        <v>刘萍</v>
      </c>
      <c r="C134" s="4" t="str">
        <f>"20220102002"</f>
        <v>20220102002</v>
      </c>
      <c r="D134" s="5">
        <v>60</v>
      </c>
      <c r="E134" s="6">
        <v>2</v>
      </c>
      <c r="F134" s="4" t="s">
        <v>8</v>
      </c>
    </row>
    <row r="135" spans="1:6">
      <c r="A135" s="4" t="s">
        <v>16</v>
      </c>
      <c r="B135" s="4" t="str">
        <f>"陈文佳"</f>
        <v>陈文佳</v>
      </c>
      <c r="C135" s="4" t="str">
        <f>"20220101030"</f>
        <v>20220101030</v>
      </c>
      <c r="D135" s="5">
        <v>58.25</v>
      </c>
      <c r="E135" s="6">
        <v>3</v>
      </c>
      <c r="F135" s="4" t="s">
        <v>8</v>
      </c>
    </row>
    <row r="136" spans="1:6">
      <c r="A136" s="4" t="s">
        <v>16</v>
      </c>
      <c r="B136" s="4" t="str">
        <f>"谢岑"</f>
        <v>谢岑</v>
      </c>
      <c r="C136" s="4" t="str">
        <f>"20220101029"</f>
        <v>20220101029</v>
      </c>
      <c r="D136" s="5">
        <v>48</v>
      </c>
      <c r="E136" s="6">
        <v>4</v>
      </c>
      <c r="F136" s="4"/>
    </row>
    <row r="137" spans="1:6">
      <c r="A137" s="4" t="s">
        <v>16</v>
      </c>
      <c r="B137" s="4" t="str">
        <f>"秦芳"</f>
        <v>秦芳</v>
      </c>
      <c r="C137" s="4" t="str">
        <f>"20220102003"</f>
        <v>20220102003</v>
      </c>
      <c r="D137" s="5">
        <v>45.25</v>
      </c>
      <c r="E137" s="6">
        <v>5</v>
      </c>
      <c r="F137" s="4"/>
    </row>
    <row r="138" spans="1:6">
      <c r="A138" s="4" t="s">
        <v>16</v>
      </c>
      <c r="B138" s="4" t="str">
        <f>"陈泽宇"</f>
        <v>陈泽宇</v>
      </c>
      <c r="C138" s="4" t="str">
        <f>"20220101028"</f>
        <v>20220101028</v>
      </c>
      <c r="D138" s="5"/>
      <c r="E138" s="6"/>
      <c r="F138" s="4" t="s">
        <v>9</v>
      </c>
    </row>
    <row r="139" spans="1:6">
      <c r="A139" s="4" t="s">
        <v>16</v>
      </c>
      <c r="B139" s="4" t="str">
        <f>"李恒聿"</f>
        <v>李恒聿</v>
      </c>
      <c r="C139" s="4" t="str">
        <f>"20220102001"</f>
        <v>20220102001</v>
      </c>
      <c r="D139" s="5"/>
      <c r="E139" s="6"/>
      <c r="F139" s="4" t="s">
        <v>9</v>
      </c>
    </row>
    <row r="140" spans="1:6">
      <c r="A140" s="4" t="s">
        <v>17</v>
      </c>
      <c r="B140" s="4" t="str">
        <f>"朱微"</f>
        <v>朱微</v>
      </c>
      <c r="C140" s="4" t="str">
        <f>"20220101021"</f>
        <v>20220101021</v>
      </c>
      <c r="D140" s="5">
        <v>58.75</v>
      </c>
      <c r="E140" s="6">
        <v>1</v>
      </c>
      <c r="F140" s="4" t="s">
        <v>8</v>
      </c>
    </row>
    <row r="141" spans="1:6">
      <c r="A141" s="4" t="s">
        <v>17</v>
      </c>
      <c r="B141" s="4" t="str">
        <f>"张帅"</f>
        <v>张帅</v>
      </c>
      <c r="C141" s="4" t="str">
        <f>"20220101017"</f>
        <v>20220101017</v>
      </c>
      <c r="D141" s="5">
        <v>54.75</v>
      </c>
      <c r="E141" s="6">
        <v>2</v>
      </c>
      <c r="F141" s="4" t="s">
        <v>8</v>
      </c>
    </row>
    <row r="142" spans="1:6">
      <c r="A142" s="4" t="s">
        <v>17</v>
      </c>
      <c r="B142" s="4" t="str">
        <f>"黄鑫"</f>
        <v>黄鑫</v>
      </c>
      <c r="C142" s="4" t="str">
        <f>"20220101015"</f>
        <v>20220101015</v>
      </c>
      <c r="D142" s="5">
        <v>54.25</v>
      </c>
      <c r="E142" s="6">
        <v>3</v>
      </c>
      <c r="F142" s="4" t="s">
        <v>8</v>
      </c>
    </row>
    <row r="143" spans="1:6">
      <c r="A143" s="4" t="s">
        <v>17</v>
      </c>
      <c r="B143" s="4" t="str">
        <f>"胡弘"</f>
        <v>胡弘</v>
      </c>
      <c r="C143" s="4" t="str">
        <f>"20220101020"</f>
        <v>20220101020</v>
      </c>
      <c r="D143" s="5">
        <v>46.75</v>
      </c>
      <c r="E143" s="6">
        <v>4</v>
      </c>
      <c r="F143" s="4"/>
    </row>
    <row r="144" spans="1:6">
      <c r="A144" s="4" t="s">
        <v>17</v>
      </c>
      <c r="B144" s="4" t="str">
        <f>"闫屹彬"</f>
        <v>闫屹彬</v>
      </c>
      <c r="C144" s="4" t="str">
        <f>"20220101016"</f>
        <v>20220101016</v>
      </c>
      <c r="D144" s="5">
        <v>46.25</v>
      </c>
      <c r="E144" s="6">
        <v>5</v>
      </c>
      <c r="F144" s="4"/>
    </row>
    <row r="145" spans="1:6">
      <c r="A145" s="4" t="s">
        <v>17</v>
      </c>
      <c r="B145" s="4" t="str">
        <f>"鲁关雄"</f>
        <v>鲁关雄</v>
      </c>
      <c r="C145" s="4" t="str">
        <f>"20220101018"</f>
        <v>20220101018</v>
      </c>
      <c r="D145" s="5">
        <v>39.25</v>
      </c>
      <c r="E145" s="6">
        <v>6</v>
      </c>
      <c r="F145" s="4"/>
    </row>
    <row r="146" spans="1:6">
      <c r="A146" s="4" t="s">
        <v>17</v>
      </c>
      <c r="B146" s="4" t="str">
        <f>"朱琼"</f>
        <v>朱琼</v>
      </c>
      <c r="C146" s="4" t="str">
        <f>"20220101022"</f>
        <v>20220101022</v>
      </c>
      <c r="D146" s="5">
        <v>32.25</v>
      </c>
      <c r="E146" s="6">
        <v>7</v>
      </c>
      <c r="F146" s="4"/>
    </row>
    <row r="147" spans="1:6">
      <c r="A147" s="4" t="s">
        <v>17</v>
      </c>
      <c r="B147" s="4" t="str">
        <f>"彭一"</f>
        <v>彭一</v>
      </c>
      <c r="C147" s="4" t="str">
        <f>"20220101019"</f>
        <v>20220101019</v>
      </c>
      <c r="D147" s="5"/>
      <c r="E147" s="6"/>
      <c r="F147" s="4" t="s">
        <v>9</v>
      </c>
    </row>
    <row r="148" spans="1:6">
      <c r="A148" s="4" t="s">
        <v>17</v>
      </c>
      <c r="B148" s="4" t="str">
        <f>"黄雅琴"</f>
        <v>黄雅琴</v>
      </c>
      <c r="C148" s="4" t="str">
        <f>"20220101023"</f>
        <v>20220101023</v>
      </c>
      <c r="D148" s="5"/>
      <c r="E148" s="6"/>
      <c r="F148" s="4" t="s">
        <v>9</v>
      </c>
    </row>
    <row r="149" spans="1:6">
      <c r="A149" s="4" t="s">
        <v>17</v>
      </c>
      <c r="B149" s="4" t="str">
        <f>"檀晨"</f>
        <v>檀晨</v>
      </c>
      <c r="C149" s="4" t="str">
        <f>"20220101024"</f>
        <v>20220101024</v>
      </c>
      <c r="D149" s="5"/>
      <c r="E149" s="6"/>
      <c r="F149" s="4" t="s">
        <v>9</v>
      </c>
    </row>
    <row r="150" spans="1:6">
      <c r="A150" s="4" t="s">
        <v>17</v>
      </c>
      <c r="B150" s="4" t="str">
        <f>"刘易鑫"</f>
        <v>刘易鑫</v>
      </c>
      <c r="C150" s="4" t="str">
        <f>"20220101025"</f>
        <v>20220101025</v>
      </c>
      <c r="D150" s="5"/>
      <c r="E150" s="6"/>
      <c r="F150" s="4" t="s">
        <v>9</v>
      </c>
    </row>
    <row r="151" spans="1:6">
      <c r="A151" s="4" t="s">
        <v>17</v>
      </c>
      <c r="B151" s="4" t="str">
        <f>"杜琪亮"</f>
        <v>杜琪亮</v>
      </c>
      <c r="C151" s="4" t="str">
        <f>"20220101026"</f>
        <v>20220101026</v>
      </c>
      <c r="D151" s="5"/>
      <c r="E151" s="6"/>
      <c r="F151" s="4" t="s">
        <v>9</v>
      </c>
    </row>
    <row r="152" spans="1:6">
      <c r="A152" s="4" t="s">
        <v>18</v>
      </c>
      <c r="B152" s="4" t="str">
        <f>"徐杰"</f>
        <v>徐杰</v>
      </c>
      <c r="C152" s="4" t="str">
        <f>"20220101014"</f>
        <v>20220101014</v>
      </c>
      <c r="D152" s="5">
        <v>66</v>
      </c>
      <c r="E152" s="6">
        <v>1</v>
      </c>
      <c r="F152" s="4" t="s">
        <v>8</v>
      </c>
    </row>
    <row r="153" spans="1:6">
      <c r="A153" s="4" t="s">
        <v>18</v>
      </c>
      <c r="B153" s="4" t="str">
        <f>"曾权"</f>
        <v>曾权</v>
      </c>
      <c r="C153" s="4" t="str">
        <f>"20220101006"</f>
        <v>20220101006</v>
      </c>
      <c r="D153" s="5">
        <v>60.75</v>
      </c>
      <c r="E153" s="6">
        <v>2</v>
      </c>
      <c r="F153" s="4" t="s">
        <v>8</v>
      </c>
    </row>
    <row r="154" spans="1:6">
      <c r="A154" s="4" t="s">
        <v>18</v>
      </c>
      <c r="B154" s="4" t="str">
        <f>"修光捷"</f>
        <v>修光捷</v>
      </c>
      <c r="C154" s="4" t="str">
        <f>"20220101013"</f>
        <v>20220101013</v>
      </c>
      <c r="D154" s="5">
        <v>60.75</v>
      </c>
      <c r="E154" s="6">
        <v>2</v>
      </c>
      <c r="F154" s="4" t="s">
        <v>8</v>
      </c>
    </row>
    <row r="155" spans="1:6">
      <c r="A155" s="4" t="s">
        <v>18</v>
      </c>
      <c r="B155" s="4" t="str">
        <f>"金灏頔"</f>
        <v>金灏頔</v>
      </c>
      <c r="C155" s="4" t="str">
        <f>"20220101008"</f>
        <v>20220101008</v>
      </c>
      <c r="D155" s="5">
        <v>60.5</v>
      </c>
      <c r="E155" s="6">
        <v>4</v>
      </c>
      <c r="F155" s="4"/>
    </row>
    <row r="156" spans="1:6">
      <c r="A156" s="4" t="s">
        <v>18</v>
      </c>
      <c r="B156" s="4" t="str">
        <f>"杨勇"</f>
        <v>杨勇</v>
      </c>
      <c r="C156" s="4" t="str">
        <f>"20220101004"</f>
        <v>20220101004</v>
      </c>
      <c r="D156" s="5">
        <v>58.5</v>
      </c>
      <c r="E156" s="6">
        <v>5</v>
      </c>
      <c r="F156" s="4"/>
    </row>
    <row r="157" spans="1:6">
      <c r="A157" s="4" t="s">
        <v>18</v>
      </c>
      <c r="B157" s="4" t="str">
        <f>"岳莹"</f>
        <v>岳莹</v>
      </c>
      <c r="C157" s="4" t="str">
        <f>"20220101012"</f>
        <v>20220101012</v>
      </c>
      <c r="D157" s="5">
        <v>55</v>
      </c>
      <c r="E157" s="6">
        <v>6</v>
      </c>
      <c r="F157" s="4"/>
    </row>
    <row r="158" spans="1:6">
      <c r="A158" s="4" t="s">
        <v>18</v>
      </c>
      <c r="B158" s="4" t="str">
        <f>"陈永驰"</f>
        <v>陈永驰</v>
      </c>
      <c r="C158" s="4" t="str">
        <f>"20220101005"</f>
        <v>20220101005</v>
      </c>
      <c r="D158" s="5">
        <v>54.5</v>
      </c>
      <c r="E158" s="6">
        <v>7</v>
      </c>
      <c r="F158" s="4"/>
    </row>
    <row r="159" spans="1:6">
      <c r="A159" s="4" t="s">
        <v>18</v>
      </c>
      <c r="B159" s="4" t="str">
        <f>"贺达"</f>
        <v>贺达</v>
      </c>
      <c r="C159" s="4" t="str">
        <f>"20220101009"</f>
        <v>20220101009</v>
      </c>
      <c r="D159" s="5">
        <v>54.5</v>
      </c>
      <c r="E159" s="6">
        <v>7</v>
      </c>
      <c r="F159" s="4"/>
    </row>
    <row r="160" spans="1:6">
      <c r="A160" s="4" t="s">
        <v>18</v>
      </c>
      <c r="B160" s="4" t="str">
        <f>"罗帅"</f>
        <v>罗帅</v>
      </c>
      <c r="C160" s="4" t="str">
        <f>"20220101007"</f>
        <v>20220101007</v>
      </c>
      <c r="D160" s="5">
        <v>51</v>
      </c>
      <c r="E160" s="6">
        <v>9</v>
      </c>
      <c r="F160" s="4"/>
    </row>
    <row r="161" spans="1:6">
      <c r="A161" s="4" t="s">
        <v>18</v>
      </c>
      <c r="B161" s="4" t="str">
        <f>"曹涨"</f>
        <v>曹涨</v>
      </c>
      <c r="C161" s="4" t="str">
        <f>"20220101010"</f>
        <v>20220101010</v>
      </c>
      <c r="D161" s="5">
        <v>47.75</v>
      </c>
      <c r="E161" s="6">
        <v>10</v>
      </c>
      <c r="F161" s="4"/>
    </row>
    <row r="162" spans="1:6">
      <c r="A162" s="4" t="s">
        <v>18</v>
      </c>
      <c r="B162" s="4" t="str">
        <f>"石近贤"</f>
        <v>石近贤</v>
      </c>
      <c r="C162" s="4" t="str">
        <f>"20220101001"</f>
        <v>20220101001</v>
      </c>
      <c r="D162" s="5"/>
      <c r="E162" s="6"/>
      <c r="F162" s="4" t="s">
        <v>9</v>
      </c>
    </row>
    <row r="163" spans="1:6">
      <c r="A163" s="4" t="s">
        <v>18</v>
      </c>
      <c r="B163" s="4" t="str">
        <f>"胡贤利"</f>
        <v>胡贤利</v>
      </c>
      <c r="C163" s="4" t="str">
        <f>"20220101002"</f>
        <v>20220101002</v>
      </c>
      <c r="D163" s="5"/>
      <c r="E163" s="6"/>
      <c r="F163" s="4" t="s">
        <v>9</v>
      </c>
    </row>
    <row r="164" spans="1:6">
      <c r="A164" s="4" t="s">
        <v>18</v>
      </c>
      <c r="B164" s="4" t="str">
        <f>"钟达奇"</f>
        <v>钟达奇</v>
      </c>
      <c r="C164" s="4" t="str">
        <f>"20220101003"</f>
        <v>20220101003</v>
      </c>
      <c r="D164" s="5"/>
      <c r="E164" s="6"/>
      <c r="F164" s="4" t="s">
        <v>9</v>
      </c>
    </row>
    <row r="165" spans="1:6">
      <c r="A165" s="4" t="s">
        <v>18</v>
      </c>
      <c r="B165" s="4" t="str">
        <f>"李智媛"</f>
        <v>李智媛</v>
      </c>
      <c r="C165" s="4" t="str">
        <f>"20220101011"</f>
        <v>20220101011</v>
      </c>
      <c r="D165" s="5"/>
      <c r="E165" s="6"/>
      <c r="F165" s="4" t="s">
        <v>9</v>
      </c>
    </row>
    <row r="166" spans="1:6">
      <c r="A166" s="4" t="s">
        <v>19</v>
      </c>
      <c r="B166" s="4" t="str">
        <f>"李操"</f>
        <v>李操</v>
      </c>
      <c r="C166" s="4" t="str">
        <f>"20220106010"</f>
        <v>20220106010</v>
      </c>
      <c r="D166" s="5">
        <v>76.75</v>
      </c>
      <c r="E166" s="6">
        <v>1</v>
      </c>
      <c r="F166" s="4" t="s">
        <v>8</v>
      </c>
    </row>
    <row r="167" spans="1:6">
      <c r="A167" s="4" t="s">
        <v>19</v>
      </c>
      <c r="B167" s="4" t="str">
        <f>"李娇"</f>
        <v>李娇</v>
      </c>
      <c r="C167" s="4" t="str">
        <f>"20220105025"</f>
        <v>20220105025</v>
      </c>
      <c r="D167" s="5">
        <v>74.75</v>
      </c>
      <c r="E167" s="6">
        <v>2</v>
      </c>
      <c r="F167" s="4" t="s">
        <v>8</v>
      </c>
    </row>
    <row r="168" spans="1:6">
      <c r="A168" s="4" t="s">
        <v>19</v>
      </c>
      <c r="B168" s="4" t="str">
        <f>"李宇君"</f>
        <v>李宇君</v>
      </c>
      <c r="C168" s="4" t="str">
        <f>"20220106022"</f>
        <v>20220106022</v>
      </c>
      <c r="D168" s="5">
        <v>72</v>
      </c>
      <c r="E168" s="6">
        <v>3</v>
      </c>
      <c r="F168" s="4" t="s">
        <v>8</v>
      </c>
    </row>
    <row r="169" spans="1:6">
      <c r="A169" s="4" t="s">
        <v>19</v>
      </c>
      <c r="B169" s="4" t="str">
        <f>"杨润紫"</f>
        <v>杨润紫</v>
      </c>
      <c r="C169" s="4" t="str">
        <f>"20220106008"</f>
        <v>20220106008</v>
      </c>
      <c r="D169" s="5">
        <v>71.75</v>
      </c>
      <c r="E169" s="6">
        <v>4</v>
      </c>
      <c r="F169" s="4"/>
    </row>
    <row r="170" spans="1:6">
      <c r="A170" s="4" t="s">
        <v>19</v>
      </c>
      <c r="B170" s="4" t="str">
        <f>"周凡钦"</f>
        <v>周凡钦</v>
      </c>
      <c r="C170" s="4" t="str">
        <f>"20220105021"</f>
        <v>20220105021</v>
      </c>
      <c r="D170" s="5">
        <v>71</v>
      </c>
      <c r="E170" s="6">
        <v>5</v>
      </c>
      <c r="F170" s="4"/>
    </row>
    <row r="171" spans="1:6">
      <c r="A171" s="4" t="s">
        <v>19</v>
      </c>
      <c r="B171" s="4" t="str">
        <f>"曹凯阳"</f>
        <v>曹凯阳</v>
      </c>
      <c r="C171" s="4" t="str">
        <f>"20220106005"</f>
        <v>20220106005</v>
      </c>
      <c r="D171" s="5">
        <v>69.75</v>
      </c>
      <c r="E171" s="6">
        <v>6</v>
      </c>
      <c r="F171" s="4"/>
    </row>
    <row r="172" spans="1:6">
      <c r="A172" s="4" t="s">
        <v>19</v>
      </c>
      <c r="B172" s="4" t="str">
        <f>"秦子洹"</f>
        <v>秦子洹</v>
      </c>
      <c r="C172" s="4" t="str">
        <f>"20220106001"</f>
        <v>20220106001</v>
      </c>
      <c r="D172" s="5">
        <v>68.25</v>
      </c>
      <c r="E172" s="6">
        <v>7</v>
      </c>
      <c r="F172" s="4"/>
    </row>
    <row r="173" spans="1:6">
      <c r="A173" s="4" t="s">
        <v>19</v>
      </c>
      <c r="B173" s="4" t="str">
        <f>"贺昶"</f>
        <v>贺昶</v>
      </c>
      <c r="C173" s="4" t="str">
        <f>"20220106015"</f>
        <v>20220106015</v>
      </c>
      <c r="D173" s="5">
        <v>67.5</v>
      </c>
      <c r="E173" s="6">
        <v>8</v>
      </c>
      <c r="F173" s="4"/>
    </row>
    <row r="174" spans="1:6">
      <c r="A174" s="4" t="s">
        <v>19</v>
      </c>
      <c r="B174" s="4" t="str">
        <f>"姜先庆"</f>
        <v>姜先庆</v>
      </c>
      <c r="C174" s="4" t="str">
        <f>"20220105022"</f>
        <v>20220105022</v>
      </c>
      <c r="D174" s="5">
        <v>66.5</v>
      </c>
      <c r="E174" s="6">
        <v>9</v>
      </c>
      <c r="F174" s="4"/>
    </row>
    <row r="175" spans="1:6">
      <c r="A175" s="4" t="s">
        <v>19</v>
      </c>
      <c r="B175" s="4" t="str">
        <f>"李凌"</f>
        <v>李凌</v>
      </c>
      <c r="C175" s="4" t="str">
        <f>"20220106021"</f>
        <v>20220106021</v>
      </c>
      <c r="D175" s="5">
        <v>65</v>
      </c>
      <c r="E175" s="6">
        <v>10</v>
      </c>
      <c r="F175" s="4"/>
    </row>
    <row r="176" spans="1:6">
      <c r="A176" s="4" t="s">
        <v>19</v>
      </c>
      <c r="B176" s="4" t="str">
        <f>"姚正刚"</f>
        <v>姚正刚</v>
      </c>
      <c r="C176" s="4" t="str">
        <f>"20220106018"</f>
        <v>20220106018</v>
      </c>
      <c r="D176" s="5">
        <v>63.75</v>
      </c>
      <c r="E176" s="6">
        <v>11</v>
      </c>
      <c r="F176" s="4"/>
    </row>
    <row r="177" spans="1:6">
      <c r="A177" s="4" t="s">
        <v>19</v>
      </c>
      <c r="B177" s="4" t="str">
        <f>"蔡慧"</f>
        <v>蔡慧</v>
      </c>
      <c r="C177" s="4" t="str">
        <f>"20220106025"</f>
        <v>20220106025</v>
      </c>
      <c r="D177" s="5">
        <v>62.75</v>
      </c>
      <c r="E177" s="6">
        <v>12</v>
      </c>
      <c r="F177" s="4"/>
    </row>
    <row r="178" spans="1:6">
      <c r="A178" s="4" t="s">
        <v>19</v>
      </c>
      <c r="B178" s="4" t="str">
        <f>"王俊峰"</f>
        <v>王俊峰</v>
      </c>
      <c r="C178" s="4" t="str">
        <f>"20220106017"</f>
        <v>20220106017</v>
      </c>
      <c r="D178" s="5">
        <v>61.5</v>
      </c>
      <c r="E178" s="6">
        <v>13</v>
      </c>
      <c r="F178" s="4"/>
    </row>
    <row r="179" spans="1:6">
      <c r="A179" s="4" t="s">
        <v>19</v>
      </c>
      <c r="B179" s="4" t="str">
        <f>"吴洋阳"</f>
        <v>吴洋阳</v>
      </c>
      <c r="C179" s="4" t="str">
        <f>"20220106026"</f>
        <v>20220106026</v>
      </c>
      <c r="D179" s="5">
        <v>59.25</v>
      </c>
      <c r="E179" s="6">
        <v>14</v>
      </c>
      <c r="F179" s="4"/>
    </row>
    <row r="180" spans="1:6">
      <c r="A180" s="4" t="s">
        <v>19</v>
      </c>
      <c r="B180" s="4" t="str">
        <f>"欧荣晖"</f>
        <v>欧荣晖</v>
      </c>
      <c r="C180" s="4" t="str">
        <f>"20220106030"</f>
        <v>20220106030</v>
      </c>
      <c r="D180" s="5">
        <v>59.25</v>
      </c>
      <c r="E180" s="6">
        <v>14</v>
      </c>
      <c r="F180" s="4"/>
    </row>
    <row r="181" spans="1:6">
      <c r="A181" s="4" t="s">
        <v>19</v>
      </c>
      <c r="B181" s="4" t="str">
        <f>"张嘉宇"</f>
        <v>张嘉宇</v>
      </c>
      <c r="C181" s="4" t="str">
        <f>"20220106019"</f>
        <v>20220106019</v>
      </c>
      <c r="D181" s="5">
        <v>58.75</v>
      </c>
      <c r="E181" s="6">
        <v>16</v>
      </c>
      <c r="F181" s="4"/>
    </row>
    <row r="182" spans="1:6">
      <c r="A182" s="4" t="s">
        <v>19</v>
      </c>
      <c r="B182" s="4" t="str">
        <f>"彭恩"</f>
        <v>彭恩</v>
      </c>
      <c r="C182" s="4" t="str">
        <f>"20220106029"</f>
        <v>20220106029</v>
      </c>
      <c r="D182" s="5">
        <v>58.25</v>
      </c>
      <c r="E182" s="6">
        <v>17</v>
      </c>
      <c r="F182" s="4"/>
    </row>
    <row r="183" spans="1:6">
      <c r="A183" s="4" t="s">
        <v>19</v>
      </c>
      <c r="B183" s="4" t="str">
        <f>"付文静"</f>
        <v>付文静</v>
      </c>
      <c r="C183" s="4" t="str">
        <f>"20220106014"</f>
        <v>20220106014</v>
      </c>
      <c r="D183" s="5">
        <v>58</v>
      </c>
      <c r="E183" s="6">
        <v>18</v>
      </c>
      <c r="F183" s="4"/>
    </row>
    <row r="184" spans="1:6">
      <c r="A184" s="4" t="s">
        <v>19</v>
      </c>
      <c r="B184" s="4" t="str">
        <f>"曾惠娟"</f>
        <v>曾惠娟</v>
      </c>
      <c r="C184" s="4" t="str">
        <f>"20220106002"</f>
        <v>20220106002</v>
      </c>
      <c r="D184" s="5">
        <v>56.25</v>
      </c>
      <c r="E184" s="6">
        <v>19</v>
      </c>
      <c r="F184" s="4"/>
    </row>
    <row r="185" spans="1:6">
      <c r="A185" s="4" t="s">
        <v>19</v>
      </c>
      <c r="B185" s="4" t="str">
        <f>"孙玲"</f>
        <v>孙玲</v>
      </c>
      <c r="C185" s="4" t="str">
        <f>"20220106023"</f>
        <v>20220106023</v>
      </c>
      <c r="D185" s="5">
        <v>56</v>
      </c>
      <c r="E185" s="6">
        <v>20</v>
      </c>
      <c r="F185" s="4"/>
    </row>
    <row r="186" spans="1:6">
      <c r="A186" s="4" t="s">
        <v>19</v>
      </c>
      <c r="B186" s="4" t="str">
        <f>"易少文"</f>
        <v>易少文</v>
      </c>
      <c r="C186" s="4" t="str">
        <f>"20220106012"</f>
        <v>20220106012</v>
      </c>
      <c r="D186" s="5">
        <v>52.25</v>
      </c>
      <c r="E186" s="6">
        <v>21</v>
      </c>
      <c r="F186" s="4"/>
    </row>
    <row r="187" spans="1:6">
      <c r="A187" s="4" t="s">
        <v>19</v>
      </c>
      <c r="B187" s="4" t="str">
        <f>"张勇"</f>
        <v>张勇</v>
      </c>
      <c r="C187" s="4" t="str">
        <f>"20220106004"</f>
        <v>20220106004</v>
      </c>
      <c r="D187" s="5">
        <v>52</v>
      </c>
      <c r="E187" s="6">
        <v>22</v>
      </c>
      <c r="F187" s="4"/>
    </row>
    <row r="188" spans="1:6">
      <c r="A188" s="4" t="s">
        <v>19</v>
      </c>
      <c r="B188" s="4" t="str">
        <f>"伍建雄"</f>
        <v>伍建雄</v>
      </c>
      <c r="C188" s="4" t="str">
        <f>"20220105027"</f>
        <v>20220105027</v>
      </c>
      <c r="D188" s="5">
        <v>51.75</v>
      </c>
      <c r="E188" s="6">
        <v>23</v>
      </c>
      <c r="F188" s="4"/>
    </row>
    <row r="189" spans="1:6">
      <c r="A189" s="4" t="s">
        <v>19</v>
      </c>
      <c r="B189" s="4" t="str">
        <f>"李铮珺"</f>
        <v>李铮珺</v>
      </c>
      <c r="C189" s="4" t="str">
        <f>"20220105020"</f>
        <v>20220105020</v>
      </c>
      <c r="D189" s="5">
        <v>50.75</v>
      </c>
      <c r="E189" s="6">
        <v>24</v>
      </c>
      <c r="F189" s="4"/>
    </row>
    <row r="190" spans="1:6">
      <c r="A190" s="4" t="s">
        <v>19</v>
      </c>
      <c r="B190" s="4" t="str">
        <f>"谈谨宁"</f>
        <v>谈谨宁</v>
      </c>
      <c r="C190" s="4" t="str">
        <f>"20220106006"</f>
        <v>20220106006</v>
      </c>
      <c r="D190" s="5">
        <v>38.75</v>
      </c>
      <c r="E190" s="6">
        <v>25</v>
      </c>
      <c r="F190" s="4"/>
    </row>
    <row r="191" spans="1:6">
      <c r="A191" s="4" t="s">
        <v>19</v>
      </c>
      <c r="B191" s="4" t="str">
        <f>"刘琪"</f>
        <v>刘琪</v>
      </c>
      <c r="C191" s="4" t="str">
        <f>"20220105023"</f>
        <v>20220105023</v>
      </c>
      <c r="D191" s="5"/>
      <c r="E191" s="6"/>
      <c r="F191" s="4" t="s">
        <v>9</v>
      </c>
    </row>
    <row r="192" spans="1:6">
      <c r="A192" s="4" t="s">
        <v>19</v>
      </c>
      <c r="B192" s="4" t="str">
        <f>"张天成"</f>
        <v>张天成</v>
      </c>
      <c r="C192" s="4" t="str">
        <f>"20220105024"</f>
        <v>20220105024</v>
      </c>
      <c r="D192" s="5"/>
      <c r="E192" s="6"/>
      <c r="F192" s="4" t="s">
        <v>9</v>
      </c>
    </row>
    <row r="193" spans="1:6">
      <c r="A193" s="4" t="s">
        <v>19</v>
      </c>
      <c r="B193" s="4" t="str">
        <f>"刘华伟"</f>
        <v>刘华伟</v>
      </c>
      <c r="C193" s="4" t="str">
        <f>"20220105026"</f>
        <v>20220105026</v>
      </c>
      <c r="D193" s="5"/>
      <c r="E193" s="6"/>
      <c r="F193" s="4" t="s">
        <v>9</v>
      </c>
    </row>
    <row r="194" spans="1:6">
      <c r="A194" s="4" t="s">
        <v>19</v>
      </c>
      <c r="B194" s="4" t="str">
        <f>"杨江跃"</f>
        <v>杨江跃</v>
      </c>
      <c r="C194" s="4" t="str">
        <f>"20220105028"</f>
        <v>20220105028</v>
      </c>
      <c r="D194" s="5"/>
      <c r="E194" s="6"/>
      <c r="F194" s="4" t="s">
        <v>9</v>
      </c>
    </row>
    <row r="195" spans="1:6">
      <c r="A195" s="4" t="s">
        <v>19</v>
      </c>
      <c r="B195" s="4" t="str">
        <f>"陈浩"</f>
        <v>陈浩</v>
      </c>
      <c r="C195" s="4" t="str">
        <f>"20220105029"</f>
        <v>20220105029</v>
      </c>
      <c r="D195" s="5"/>
      <c r="E195" s="6"/>
      <c r="F195" s="4" t="s">
        <v>9</v>
      </c>
    </row>
    <row r="196" spans="1:6">
      <c r="A196" s="4" t="s">
        <v>19</v>
      </c>
      <c r="B196" s="4" t="str">
        <f>"彭宇卓"</f>
        <v>彭宇卓</v>
      </c>
      <c r="C196" s="4" t="str">
        <f>"20220105030"</f>
        <v>20220105030</v>
      </c>
      <c r="D196" s="5"/>
      <c r="E196" s="6"/>
      <c r="F196" s="4" t="s">
        <v>9</v>
      </c>
    </row>
    <row r="197" spans="1:6">
      <c r="A197" s="4" t="s">
        <v>19</v>
      </c>
      <c r="B197" s="4" t="str">
        <f>"蒋彬"</f>
        <v>蒋彬</v>
      </c>
      <c r="C197" s="4" t="str">
        <f>"20220106003"</f>
        <v>20220106003</v>
      </c>
      <c r="D197" s="5"/>
      <c r="E197" s="6"/>
      <c r="F197" s="4" t="s">
        <v>9</v>
      </c>
    </row>
    <row r="198" spans="1:6">
      <c r="A198" s="4" t="s">
        <v>19</v>
      </c>
      <c r="B198" s="4" t="str">
        <f>"倪媚"</f>
        <v>倪媚</v>
      </c>
      <c r="C198" s="4" t="str">
        <f>"20220106007"</f>
        <v>20220106007</v>
      </c>
      <c r="D198" s="5"/>
      <c r="E198" s="6"/>
      <c r="F198" s="4" t="s">
        <v>9</v>
      </c>
    </row>
    <row r="199" spans="1:6">
      <c r="A199" s="4" t="s">
        <v>19</v>
      </c>
      <c r="B199" s="4" t="str">
        <f>"汤婷"</f>
        <v>汤婷</v>
      </c>
      <c r="C199" s="4" t="str">
        <f>"20220106009"</f>
        <v>20220106009</v>
      </c>
      <c r="D199" s="5"/>
      <c r="E199" s="6"/>
      <c r="F199" s="4" t="s">
        <v>9</v>
      </c>
    </row>
    <row r="200" spans="1:6">
      <c r="A200" s="4" t="s">
        <v>19</v>
      </c>
      <c r="B200" s="4" t="str">
        <f>"黄秀奇"</f>
        <v>黄秀奇</v>
      </c>
      <c r="C200" s="4" t="str">
        <f>"20220106011"</f>
        <v>20220106011</v>
      </c>
      <c r="D200" s="5"/>
      <c r="E200" s="6"/>
      <c r="F200" s="4" t="s">
        <v>9</v>
      </c>
    </row>
    <row r="201" spans="1:6">
      <c r="A201" s="4" t="s">
        <v>19</v>
      </c>
      <c r="B201" s="4" t="str">
        <f>"阳敏"</f>
        <v>阳敏</v>
      </c>
      <c r="C201" s="4" t="str">
        <f>"20220106013"</f>
        <v>20220106013</v>
      </c>
      <c r="D201" s="5"/>
      <c r="E201" s="6"/>
      <c r="F201" s="4" t="s">
        <v>9</v>
      </c>
    </row>
    <row r="202" spans="1:6">
      <c r="A202" s="4" t="s">
        <v>19</v>
      </c>
      <c r="B202" s="4" t="str">
        <f>"彭靖超"</f>
        <v>彭靖超</v>
      </c>
      <c r="C202" s="4" t="str">
        <f>"20220106016"</f>
        <v>20220106016</v>
      </c>
      <c r="D202" s="5"/>
      <c r="E202" s="6"/>
      <c r="F202" s="4" t="s">
        <v>9</v>
      </c>
    </row>
    <row r="203" spans="1:6">
      <c r="A203" s="4" t="s">
        <v>19</v>
      </c>
      <c r="B203" s="4" t="str">
        <f>"张华"</f>
        <v>张华</v>
      </c>
      <c r="C203" s="4" t="str">
        <f>"20220106020"</f>
        <v>20220106020</v>
      </c>
      <c r="D203" s="5"/>
      <c r="E203" s="6"/>
      <c r="F203" s="4" t="s">
        <v>9</v>
      </c>
    </row>
    <row r="204" spans="1:6">
      <c r="A204" s="4" t="s">
        <v>19</v>
      </c>
      <c r="B204" s="4" t="str">
        <f>"董豪"</f>
        <v>董豪</v>
      </c>
      <c r="C204" s="4" t="str">
        <f>"20220106024"</f>
        <v>20220106024</v>
      </c>
      <c r="D204" s="5"/>
      <c r="E204" s="6"/>
      <c r="F204" s="4" t="s">
        <v>9</v>
      </c>
    </row>
    <row r="205" spans="1:6">
      <c r="A205" s="4" t="s">
        <v>19</v>
      </c>
      <c r="B205" s="4" t="str">
        <f>"谢先芳"</f>
        <v>谢先芳</v>
      </c>
      <c r="C205" s="4" t="str">
        <f>"20220106027"</f>
        <v>20220106027</v>
      </c>
      <c r="D205" s="5"/>
      <c r="E205" s="6"/>
      <c r="F205" s="4" t="s">
        <v>9</v>
      </c>
    </row>
    <row r="206" spans="1:6">
      <c r="A206" s="4" t="s">
        <v>19</v>
      </c>
      <c r="B206" s="4" t="str">
        <f>"付玉"</f>
        <v>付玉</v>
      </c>
      <c r="C206" s="4" t="str">
        <f>"20220106028"</f>
        <v>20220106028</v>
      </c>
      <c r="D206" s="5"/>
      <c r="E206" s="6"/>
      <c r="F206" s="4" t="s">
        <v>9</v>
      </c>
    </row>
    <row r="207" spans="1:6">
      <c r="A207" s="4" t="s">
        <v>19</v>
      </c>
      <c r="B207" s="4" t="str">
        <f>"鲁姣姣"</f>
        <v>鲁姣姣</v>
      </c>
      <c r="C207" s="4" t="str">
        <f>"20220107001"</f>
        <v>20220107001</v>
      </c>
      <c r="D207" s="5"/>
      <c r="E207" s="6"/>
      <c r="F207" s="4" t="s">
        <v>9</v>
      </c>
    </row>
    <row r="208" spans="1:6">
      <c r="A208" s="4" t="s">
        <v>19</v>
      </c>
      <c r="B208" s="4" t="str">
        <f>"陈欢"</f>
        <v>陈欢</v>
      </c>
      <c r="C208" s="4" t="str">
        <f>"20220107002"</f>
        <v>20220107002</v>
      </c>
      <c r="D208" s="5"/>
      <c r="E208" s="6"/>
      <c r="F208" s="4" t="s">
        <v>9</v>
      </c>
    </row>
    <row r="209" spans="1:6">
      <c r="A209" s="4" t="s">
        <v>19</v>
      </c>
      <c r="B209" s="4" t="str">
        <f>"宋秋实"</f>
        <v>宋秋实</v>
      </c>
      <c r="C209" s="4" t="str">
        <f>"20220107003"</f>
        <v>20220107003</v>
      </c>
      <c r="D209" s="5"/>
      <c r="E209" s="6"/>
      <c r="F209" s="4" t="s">
        <v>9</v>
      </c>
    </row>
    <row r="210" spans="1:6">
      <c r="A210" s="4" t="s">
        <v>19</v>
      </c>
      <c r="B210" s="4" t="str">
        <f>"张茜"</f>
        <v>张茜</v>
      </c>
      <c r="C210" s="4" t="str">
        <f>"20220107004"</f>
        <v>20220107004</v>
      </c>
      <c r="D210" s="5"/>
      <c r="E210" s="6"/>
      <c r="F210" s="4" t="s">
        <v>9</v>
      </c>
    </row>
    <row r="211" spans="1:6">
      <c r="A211" s="4" t="s">
        <v>19</v>
      </c>
      <c r="B211" s="4" t="str">
        <f>"楚汝佳"</f>
        <v>楚汝佳</v>
      </c>
      <c r="C211" s="4" t="str">
        <f>"20220107005"</f>
        <v>20220107005</v>
      </c>
      <c r="D211" s="5"/>
      <c r="E211" s="6"/>
      <c r="F211" s="4" t="s">
        <v>9</v>
      </c>
    </row>
    <row r="212" spans="1:6">
      <c r="A212" s="4" t="s">
        <v>20</v>
      </c>
      <c r="B212" s="4" t="str">
        <f>"巨文博"</f>
        <v>巨文博</v>
      </c>
      <c r="C212" s="4" t="str">
        <f>"20220107023"</f>
        <v>20220107023</v>
      </c>
      <c r="D212" s="5">
        <v>79</v>
      </c>
      <c r="E212" s="6">
        <v>1</v>
      </c>
      <c r="F212" s="4" t="s">
        <v>8</v>
      </c>
    </row>
    <row r="213" spans="1:6">
      <c r="A213" s="4" t="s">
        <v>20</v>
      </c>
      <c r="B213" s="4" t="str">
        <f>"贾韶华"</f>
        <v>贾韶华</v>
      </c>
      <c r="C213" s="4" t="str">
        <f>"20220107015"</f>
        <v>20220107015</v>
      </c>
      <c r="D213" s="5">
        <v>75.5</v>
      </c>
      <c r="E213" s="6">
        <v>2</v>
      </c>
      <c r="F213" s="4" t="s">
        <v>8</v>
      </c>
    </row>
    <row r="214" spans="1:6">
      <c r="A214" s="4" t="s">
        <v>20</v>
      </c>
      <c r="B214" s="4" t="str">
        <f>"胡望军"</f>
        <v>胡望军</v>
      </c>
      <c r="C214" s="4" t="str">
        <f>"20220107013"</f>
        <v>20220107013</v>
      </c>
      <c r="D214" s="5">
        <v>66.5</v>
      </c>
      <c r="E214" s="6">
        <v>3</v>
      </c>
      <c r="F214" s="4" t="s">
        <v>8</v>
      </c>
    </row>
    <row r="215" spans="1:6">
      <c r="A215" s="4" t="s">
        <v>20</v>
      </c>
      <c r="B215" s="4" t="str">
        <f>"彭翠红"</f>
        <v>彭翠红</v>
      </c>
      <c r="C215" s="4" t="str">
        <f>"20220107010"</f>
        <v>20220107010</v>
      </c>
      <c r="D215" s="5">
        <v>66</v>
      </c>
      <c r="E215" s="6">
        <v>4</v>
      </c>
      <c r="F215" s="4"/>
    </row>
    <row r="216" spans="1:6">
      <c r="A216" s="4" t="s">
        <v>20</v>
      </c>
      <c r="B216" s="4" t="str">
        <f>"周纯"</f>
        <v>周纯</v>
      </c>
      <c r="C216" s="4" t="str">
        <f>"20220107006"</f>
        <v>20220107006</v>
      </c>
      <c r="D216" s="5">
        <v>65.75</v>
      </c>
      <c r="E216" s="6">
        <v>5</v>
      </c>
      <c r="F216" s="4"/>
    </row>
    <row r="217" spans="1:6">
      <c r="A217" s="4" t="s">
        <v>20</v>
      </c>
      <c r="B217" s="4" t="str">
        <f>"郑明明"</f>
        <v>郑明明</v>
      </c>
      <c r="C217" s="4" t="str">
        <f>"20220107014"</f>
        <v>20220107014</v>
      </c>
      <c r="D217" s="5">
        <v>64.75</v>
      </c>
      <c r="E217" s="6">
        <v>6</v>
      </c>
      <c r="F217" s="4"/>
    </row>
    <row r="218" spans="1:6">
      <c r="A218" s="4" t="s">
        <v>20</v>
      </c>
      <c r="B218" s="4" t="str">
        <f>"宋禹霏"</f>
        <v>宋禹霏</v>
      </c>
      <c r="C218" s="4" t="str">
        <f>"20220107017"</f>
        <v>20220107017</v>
      </c>
      <c r="D218" s="5">
        <v>64.3</v>
      </c>
      <c r="E218" s="6">
        <v>7</v>
      </c>
      <c r="F218" s="4"/>
    </row>
    <row r="219" spans="1:6">
      <c r="A219" s="4" t="s">
        <v>20</v>
      </c>
      <c r="B219" s="4" t="str">
        <f>"黄梦淇"</f>
        <v>黄梦淇</v>
      </c>
      <c r="C219" s="4" t="str">
        <f>"20220107026"</f>
        <v>20220107026</v>
      </c>
      <c r="D219" s="5">
        <v>62</v>
      </c>
      <c r="E219" s="6">
        <v>8</v>
      </c>
      <c r="F219" s="4"/>
    </row>
    <row r="220" spans="1:6">
      <c r="A220" s="4" t="s">
        <v>20</v>
      </c>
      <c r="B220" s="4" t="str">
        <f>"罗志辉"</f>
        <v>罗志辉</v>
      </c>
      <c r="C220" s="4" t="str">
        <f>"20220107012"</f>
        <v>20220107012</v>
      </c>
      <c r="D220" s="5">
        <v>61.9</v>
      </c>
      <c r="E220" s="6">
        <v>9</v>
      </c>
      <c r="F220" s="4"/>
    </row>
    <row r="221" spans="1:6">
      <c r="A221" s="4" t="s">
        <v>20</v>
      </c>
      <c r="B221" s="4" t="str">
        <f>"丁思璐"</f>
        <v>丁思璐</v>
      </c>
      <c r="C221" s="4" t="str">
        <f>"20220107029"</f>
        <v>20220107029</v>
      </c>
      <c r="D221" s="5">
        <v>57.65</v>
      </c>
      <c r="E221" s="6">
        <v>10</v>
      </c>
      <c r="F221" s="4"/>
    </row>
    <row r="222" spans="1:6">
      <c r="A222" s="4" t="s">
        <v>20</v>
      </c>
      <c r="B222" s="4" t="str">
        <f>"李郡"</f>
        <v>李郡</v>
      </c>
      <c r="C222" s="4" t="str">
        <f>"20220107018"</f>
        <v>20220107018</v>
      </c>
      <c r="D222" s="5">
        <v>57.5</v>
      </c>
      <c r="E222" s="6">
        <v>11</v>
      </c>
      <c r="F222" s="4"/>
    </row>
    <row r="223" spans="1:6">
      <c r="A223" s="4" t="s">
        <v>20</v>
      </c>
      <c r="B223" s="4" t="str">
        <f>"杨潇"</f>
        <v>杨潇</v>
      </c>
      <c r="C223" s="4" t="str">
        <f>"20220107024"</f>
        <v>20220107024</v>
      </c>
      <c r="D223" s="5">
        <v>52.75</v>
      </c>
      <c r="E223" s="6">
        <v>12</v>
      </c>
      <c r="F223" s="4"/>
    </row>
    <row r="224" spans="1:6">
      <c r="A224" s="4" t="s">
        <v>20</v>
      </c>
      <c r="B224" s="4" t="str">
        <f>"张清媛"</f>
        <v>张清媛</v>
      </c>
      <c r="C224" s="4" t="str">
        <f>"20220107016"</f>
        <v>20220107016</v>
      </c>
      <c r="D224" s="5">
        <v>52.5</v>
      </c>
      <c r="E224" s="6">
        <v>13</v>
      </c>
      <c r="F224" s="4"/>
    </row>
    <row r="225" spans="1:6">
      <c r="A225" s="4" t="s">
        <v>20</v>
      </c>
      <c r="B225" s="4" t="str">
        <f>"陈立文"</f>
        <v>陈立文</v>
      </c>
      <c r="C225" s="4" t="str">
        <f>"20220107025"</f>
        <v>20220107025</v>
      </c>
      <c r="D225" s="5">
        <v>52.5</v>
      </c>
      <c r="E225" s="6">
        <v>13</v>
      </c>
      <c r="F225" s="4"/>
    </row>
    <row r="226" spans="1:6">
      <c r="A226" s="4" t="s">
        <v>20</v>
      </c>
      <c r="B226" s="4" t="str">
        <f>"刘雅琴"</f>
        <v>刘雅琴</v>
      </c>
      <c r="C226" s="4" t="str">
        <f>"20220107019"</f>
        <v>20220107019</v>
      </c>
      <c r="D226" s="5">
        <v>50.25</v>
      </c>
      <c r="E226" s="6">
        <v>15</v>
      </c>
      <c r="F226" s="4"/>
    </row>
    <row r="227" spans="1:6">
      <c r="A227" s="4" t="s">
        <v>20</v>
      </c>
      <c r="B227" s="4" t="str">
        <f>"金燕红"</f>
        <v>金燕红</v>
      </c>
      <c r="C227" s="4" t="str">
        <f>"20220107028"</f>
        <v>20220107028</v>
      </c>
      <c r="D227" s="5">
        <v>49.75</v>
      </c>
      <c r="E227" s="6">
        <v>16</v>
      </c>
      <c r="F227" s="4"/>
    </row>
    <row r="228" spans="1:6">
      <c r="A228" s="4" t="s">
        <v>20</v>
      </c>
      <c r="B228" s="4" t="str">
        <f>"梁媛"</f>
        <v>梁媛</v>
      </c>
      <c r="C228" s="4" t="str">
        <f>"20220107008"</f>
        <v>20220107008</v>
      </c>
      <c r="D228" s="5">
        <v>43.75</v>
      </c>
      <c r="E228" s="6">
        <v>17</v>
      </c>
      <c r="F228" s="4"/>
    </row>
    <row r="229" spans="1:6">
      <c r="A229" s="4" t="s">
        <v>20</v>
      </c>
      <c r="B229" s="4" t="str">
        <f>"袁娟"</f>
        <v>袁娟</v>
      </c>
      <c r="C229" s="4" t="str">
        <f>"20220107007"</f>
        <v>20220107007</v>
      </c>
      <c r="D229" s="5">
        <v>41.25</v>
      </c>
      <c r="E229" s="6">
        <v>18</v>
      </c>
      <c r="F229" s="4"/>
    </row>
    <row r="230" spans="1:6">
      <c r="A230" s="4" t="s">
        <v>20</v>
      </c>
      <c r="B230" s="4" t="str">
        <f>"张成林"</f>
        <v>张成林</v>
      </c>
      <c r="C230" s="4" t="str">
        <f>"20220107009"</f>
        <v>20220107009</v>
      </c>
      <c r="D230" s="5"/>
      <c r="E230" s="6"/>
      <c r="F230" s="4" t="s">
        <v>9</v>
      </c>
    </row>
    <row r="231" spans="1:6">
      <c r="A231" s="4" t="s">
        <v>20</v>
      </c>
      <c r="B231" s="4" t="str">
        <f>"包佳文"</f>
        <v>包佳文</v>
      </c>
      <c r="C231" s="4" t="str">
        <f>"20220107011"</f>
        <v>20220107011</v>
      </c>
      <c r="D231" s="5"/>
      <c r="E231" s="6"/>
      <c r="F231" s="4" t="s">
        <v>9</v>
      </c>
    </row>
    <row r="232" spans="1:6">
      <c r="A232" s="4" t="s">
        <v>20</v>
      </c>
      <c r="B232" s="4" t="str">
        <f>"武园园"</f>
        <v>武园园</v>
      </c>
      <c r="C232" s="4" t="str">
        <f>"20220107020"</f>
        <v>20220107020</v>
      </c>
      <c r="D232" s="5"/>
      <c r="E232" s="6"/>
      <c r="F232" s="4" t="s">
        <v>9</v>
      </c>
    </row>
    <row r="233" spans="1:6">
      <c r="A233" s="4" t="s">
        <v>20</v>
      </c>
      <c r="B233" s="4" t="str">
        <f>"李亚平"</f>
        <v>李亚平</v>
      </c>
      <c r="C233" s="4" t="str">
        <f>"20220107021"</f>
        <v>20220107021</v>
      </c>
      <c r="D233" s="5"/>
      <c r="E233" s="6"/>
      <c r="F233" s="4" t="s">
        <v>9</v>
      </c>
    </row>
    <row r="234" spans="1:6">
      <c r="A234" s="4" t="s">
        <v>20</v>
      </c>
      <c r="B234" s="4" t="str">
        <f>"袁姣"</f>
        <v>袁姣</v>
      </c>
      <c r="C234" s="4" t="str">
        <f>"20220107022"</f>
        <v>20220107022</v>
      </c>
      <c r="D234" s="5"/>
      <c r="E234" s="6"/>
      <c r="F234" s="4" t="s">
        <v>9</v>
      </c>
    </row>
    <row r="235" spans="1:6">
      <c r="A235" s="4" t="s">
        <v>20</v>
      </c>
      <c r="B235" s="4" t="str">
        <f>"肖瑶"</f>
        <v>肖瑶</v>
      </c>
      <c r="C235" s="4" t="str">
        <f>"20220107027"</f>
        <v>20220107027</v>
      </c>
      <c r="D235" s="5"/>
      <c r="E235" s="6"/>
      <c r="F235" s="4" t="s">
        <v>9</v>
      </c>
    </row>
    <row r="236" spans="2:6">
      <c r="B236" s="7"/>
      <c r="C236" s="7"/>
      <c r="D236" s="7"/>
      <c r="E236" s="7"/>
      <c r="F236" s="7"/>
    </row>
    <row r="237" spans="2:6">
      <c r="B237" s="7"/>
      <c r="C237" s="7"/>
      <c r="D237" s="8"/>
      <c r="E237" s="8"/>
      <c r="F237" s="8"/>
    </row>
  </sheetData>
  <mergeCells count="1">
    <mergeCell ref="A1:F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2022-11-23T01:34:56Z</dcterms:created>
  <dcterms:modified xsi:type="dcterms:W3CDTF">2022-11-23T01:40:48Z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51B3028E3C24490E941841DF5F923627</vt:lpwstr>
  </property>
  <property fmtid="{D5CDD505-2E9C-101B-9397-08002B2CF9AE}" pid="3" name="KSOProductBuildVer">
    <vt:lpwstr>2052-11.1.0.12763</vt:lpwstr>
  </property>
</Properties>
</file>